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90" windowWidth="14235" windowHeight="15645" activeTab="0"/>
  </bookViews>
  <sheets>
    <sheet name="A" sheetId="1" r:id="rId1"/>
    <sheet name="Chart" sheetId="2" r:id="rId2"/>
  </sheets>
  <definedNames>
    <definedName name="AgeA" localSheetId="0">OFFSET('A'!$C$49,0,0,COUNT('A'!$C$49:$C$145),1)</definedName>
    <definedName name="AgeR" localSheetId="0">OFFSET('A'!$G$49,0,0,COUNT('A'!$G$49:$G$145),1)</definedName>
    <definedName name="AJ" localSheetId="0">OFFSET('A'!$D$49,0,0,COUNT('A'!$D$49:$D$145),1)</definedName>
    <definedName name="BalA" localSheetId="0">OFFSET('A'!$E$49,0,0,COUNT('A'!$E$49:$E$145),1)</definedName>
    <definedName name="BalR" localSheetId="0">OFFSET('A'!$I$49,0,0,COUNT('A'!$I$49:$I$145),1)</definedName>
    <definedName name="_xlnm.Print_Area" localSheetId="0">'A'!$A$1:$L$109</definedName>
    <definedName name="_xlnm.Print_Area" localSheetId="1">'Chart'!$A$1:$O$75</definedName>
    <definedName name="RK" localSheetId="0">OFFSET('A'!$H$49,0,0,COUNT('A'!$H$49:$H$145),1)</definedName>
  </definedNames>
  <calcPr fullCalcOnLoad="1"/>
</workbook>
</file>

<file path=xl/comments1.xml><?xml version="1.0" encoding="utf-8"?>
<comments xmlns="http://schemas.openxmlformats.org/spreadsheetml/2006/main">
  <authors>
    <author>Dr. Simon R. Mouer</author>
  </authors>
  <commentList>
    <comment ref="D7" authorId="0">
      <text>
        <r>
          <rPr>
            <sz val="8"/>
            <color indexed="12"/>
            <rFont val="Tahoma"/>
            <family val="2"/>
          </rPr>
          <t xml:space="preserve">Your age now (at </t>
        </r>
        <r>
          <rPr>
            <i/>
            <sz val="8"/>
            <color indexed="12"/>
            <rFont val="Tahoma"/>
            <family val="2"/>
          </rPr>
          <t>j</t>
        </r>
        <r>
          <rPr>
            <sz val="8"/>
            <color indexed="12"/>
            <rFont val="Tahoma"/>
            <family val="2"/>
          </rPr>
          <t>=0)</t>
        </r>
      </text>
    </comment>
    <comment ref="D8" authorId="0">
      <text>
        <r>
          <rPr>
            <sz val="8"/>
            <color indexed="12"/>
            <rFont val="Tahoma"/>
            <family val="2"/>
          </rPr>
          <t>The age you wish to retire</t>
        </r>
      </text>
    </comment>
    <comment ref="D9" authorId="0">
      <text>
        <r>
          <rPr>
            <sz val="8"/>
            <color indexed="12"/>
            <rFont val="Tahoma"/>
            <family val="2"/>
          </rPr>
          <t>the age you expect to die (90% probability or greater)</t>
        </r>
      </text>
    </comment>
    <comment ref="D12" authorId="0">
      <text>
        <r>
          <rPr>
            <sz val="8"/>
            <color indexed="12"/>
            <rFont val="Tahoma"/>
            <family val="2"/>
          </rPr>
          <t>The annual amount you will contribute
 to your retirement savings (at time j=1)</t>
        </r>
      </text>
    </comment>
    <comment ref="D13" authorId="0">
      <text>
        <r>
          <rPr>
            <sz val="8"/>
            <color indexed="12"/>
            <rFont val="Tahoma"/>
            <family val="2"/>
          </rPr>
          <t>Your existing retirement account balance (at time j=0)</t>
        </r>
      </text>
    </comment>
    <comment ref="D14" authorId="0">
      <text>
        <r>
          <rPr>
            <sz val="8"/>
            <color indexed="12"/>
            <rFont val="Tahoma"/>
            <family val="2"/>
          </rPr>
          <t>the minimum Annual Retirement income you want (at time j=1)</t>
        </r>
      </text>
    </comment>
    <comment ref="D16" authorId="0">
      <text>
        <r>
          <rPr>
            <sz val="8"/>
            <color indexed="12"/>
            <rFont val="Tahoma"/>
            <family val="2"/>
          </rPr>
          <t xml:space="preserve">the estimated average rate of future inflation from now until you die
</t>
        </r>
      </text>
    </comment>
    <comment ref="D17" authorId="0">
      <text>
        <r>
          <rPr>
            <i/>
            <sz val="10"/>
            <color indexed="12"/>
            <rFont val="Times New Roman"/>
            <family val="1"/>
          </rPr>
          <t>The estimated net average annual rate of interest on your retirement investment from now until you die</t>
        </r>
      </text>
    </comment>
    <comment ref="D30" authorId="0">
      <text>
        <r>
          <rPr>
            <sz val="8"/>
            <color indexed="12"/>
            <rFont val="Tahoma"/>
            <family val="2"/>
          </rPr>
          <t>Your annual Social Security retirement benefit in today's dollars (at time j=1)</t>
        </r>
      </text>
    </comment>
    <comment ref="D31" authorId="0">
      <text>
        <r>
          <rPr>
            <sz val="8"/>
            <color indexed="12"/>
            <rFont val="Tahoma"/>
            <family val="2"/>
          </rPr>
          <t>Any other annual inflation-adjusted retirement benefit, such as a US Military retirement benefit, that you will receive, in today's dollars (at time j=1)</t>
        </r>
      </text>
    </comment>
    <comment ref="D32" authorId="0">
      <text>
        <r>
          <rPr>
            <sz val="8"/>
            <color indexed="12"/>
            <rFont val="Tahoma"/>
            <family val="2"/>
          </rPr>
          <t>Your total annual retirement income need, in today's dollars</t>
        </r>
      </text>
    </comment>
    <comment ref="D35" authorId="0">
      <text>
        <r>
          <rPr>
            <sz val="8"/>
            <color indexed="12"/>
            <rFont val="Tahoma"/>
            <family val="2"/>
          </rPr>
          <t>How much your total annual retirement income will exceed your need (shortfall if negative)
in today's dollars</t>
        </r>
      </text>
    </comment>
    <comment ref="D25" authorId="0">
      <text>
        <r>
          <rPr>
            <sz val="8"/>
            <color indexed="12"/>
            <rFont val="Tahoma"/>
            <family val="2"/>
          </rPr>
          <t>The annual supplemental retirement income your specified annual saving will provide, 
in today's dollars</t>
        </r>
      </text>
    </comment>
    <comment ref="D20" authorId="0">
      <text>
        <r>
          <rPr>
            <sz val="8"/>
            <color indexed="12"/>
            <rFont val="Tahoma"/>
            <family val="2"/>
          </rPr>
          <t>your supplemental retirement contribution period</t>
        </r>
      </text>
    </comment>
    <comment ref="D21" authorId="0">
      <text>
        <r>
          <rPr>
            <sz val="8"/>
            <color indexed="12"/>
            <rFont val="Tahoma"/>
            <family val="2"/>
          </rPr>
          <t>Your supplemetal retirement withdrawal period</t>
        </r>
      </text>
    </comment>
    <comment ref="D22" authorId="0">
      <text>
        <r>
          <rPr>
            <sz val="8"/>
            <color indexed="12"/>
            <rFont val="Tahoma"/>
            <family val="2"/>
          </rPr>
          <t>Your supplemental retirement planning span</t>
        </r>
      </text>
    </comment>
  </commentList>
</comments>
</file>

<file path=xl/sharedStrings.xml><?xml version="1.0" encoding="utf-8"?>
<sst xmlns="http://schemas.openxmlformats.org/spreadsheetml/2006/main" count="83" uniqueCount="71">
  <si>
    <r>
      <t>r</t>
    </r>
    <r>
      <rPr>
        <sz val="10"/>
        <rFont val="Arial"/>
        <family val="0"/>
      </rPr>
      <t xml:space="preserve"> =</t>
    </r>
  </si>
  <si>
    <r>
      <t>i</t>
    </r>
    <r>
      <rPr>
        <sz val="10"/>
        <rFont val="Arial"/>
        <family val="0"/>
      </rPr>
      <t xml:space="preserve"> =</t>
    </r>
  </si>
  <si>
    <t>span</t>
  </si>
  <si>
    <t>j</t>
  </si>
  <si>
    <t>Age</t>
  </si>
  <si>
    <t>Account. Bal.</t>
  </si>
  <si>
    <t>k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</si>
  <si>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</si>
  <si>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</si>
  <si>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0"/>
      </rPr>
      <t>O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</si>
  <si>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</si>
  <si>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Input</t>
  </si>
  <si>
    <t>years</t>
  </si>
  <si>
    <t>Auxiliary Equations</t>
  </si>
  <si>
    <t>Step 1</t>
  </si>
  <si>
    <r>
      <t xml:space="preserve">m = 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</si>
  <si>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r>
      <t xml:space="preserve">n = 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+D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</si>
  <si>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t>Step 2</t>
  </si>
  <si>
    <t>Step 3</t>
  </si>
  <si>
    <t>Step 4</t>
  </si>
  <si>
    <t>Step 5</t>
  </si>
  <si>
    <t>Step 6</t>
  </si>
  <si>
    <t>m+n =</t>
  </si>
  <si>
    <t>(See 'Chart' Tab)</t>
  </si>
  <si>
    <t>EXAMPLE 2</t>
  </si>
  <si>
    <r>
      <t xml:space="preserve">Solving for </t>
    </r>
    <r>
      <rPr>
        <b/>
        <sz val="12"/>
        <rFont val="Arial"/>
        <family val="2"/>
      </rPr>
      <t>R</t>
    </r>
    <r>
      <rPr>
        <b/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given </t>
    </r>
    <r>
      <rPr>
        <sz val="12"/>
        <rFont val="Arial"/>
        <family val="2"/>
      </rP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, </t>
    </r>
    <r>
      <rPr>
        <sz val="12"/>
        <rFont val="Arial"/>
        <family val="2"/>
      </rPr>
      <t>B</t>
    </r>
    <r>
      <rPr>
        <vertAlign val="subscript"/>
        <sz val="12"/>
        <rFont val="Arial"/>
        <family val="2"/>
      </rPr>
      <t>O</t>
    </r>
    <r>
      <rPr>
        <sz val="12"/>
        <rFont val="Arial"/>
        <family val="0"/>
      </rPr>
      <t xml:space="preserve">, </t>
    </r>
    <r>
      <rPr>
        <i/>
        <sz val="12"/>
        <rFont val="Arial"/>
        <family val="0"/>
      </rPr>
      <t xml:space="preserve">i, </t>
    </r>
    <r>
      <rPr>
        <i/>
        <sz val="12"/>
        <rFont val="Symbol"/>
        <family val="1"/>
      </rPr>
      <t>r</t>
    </r>
    <r>
      <rPr>
        <i/>
        <sz val="12"/>
        <rFont val="Arial"/>
        <family val="0"/>
      </rPr>
      <t xml:space="preserve">, </t>
    </r>
    <r>
      <rPr>
        <sz val="12"/>
        <rFont val="Arial"/>
        <family val="0"/>
      </rPr>
      <t xml:space="preserve">and both </t>
    </r>
    <r>
      <rPr>
        <i/>
        <sz val="12"/>
        <rFont val="Times New Roman"/>
        <family val="1"/>
      </rPr>
      <t>m</t>
    </r>
    <r>
      <rPr>
        <sz val="12"/>
        <rFont val="Arial"/>
        <family val="0"/>
      </rPr>
      <t xml:space="preserve"> and </t>
    </r>
    <r>
      <rPr>
        <i/>
        <sz val="12"/>
        <rFont val="Times New Roman"/>
        <family val="1"/>
      </rPr>
      <t>n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</si>
  <si>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</si>
  <si>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r>
      <t xml:space="preserve">Calculate </t>
    </r>
    <r>
      <rPr>
        <b/>
        <sz val="10"/>
        <color indexed="12"/>
        <rFont val="Arial"/>
        <family val="2"/>
      </rPr>
      <t>R</t>
    </r>
    <r>
      <rPr>
        <b/>
        <vertAlign val="subscript"/>
        <sz val="10"/>
        <color indexed="12"/>
        <rFont val="Arial"/>
        <family val="2"/>
      </rPr>
      <t>O</t>
    </r>
  </si>
  <si>
    <t>Interin Calculations</t>
  </si>
  <si>
    <r>
      <t>A</t>
    </r>
    <r>
      <rPr>
        <b/>
        <i/>
        <sz val="8"/>
        <rFont val="Times New Roman"/>
        <family val="1"/>
      </rPr>
      <t>j</t>
    </r>
  </si>
  <si>
    <r>
      <t>R</t>
    </r>
    <r>
      <rPr>
        <b/>
        <i/>
        <sz val="8"/>
        <rFont val="Times New Roman"/>
        <family val="1"/>
      </rPr>
      <t>k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</si>
  <si>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</si>
  <si>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t>(see Retirement Account - deposits, below)</t>
  </si>
  <si>
    <t>(see Retirement Account - withdrawals, below)</t>
  </si>
  <si>
    <t>(see Account Bal., below)</t>
  </si>
  <si>
    <r>
      <t>A</t>
    </r>
    <r>
      <rPr>
        <i/>
        <vertAlign val="subscript"/>
        <sz val="10"/>
        <rFont val="Times New Roman"/>
        <family val="1"/>
      </rPr>
      <t>j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</si>
  <si>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j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</si>
  <si>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m</t>
    </r>
  </si>
  <si>
    <r>
      <t>R</t>
    </r>
    <r>
      <rPr>
        <i/>
        <vertAlign val="subscript"/>
        <sz val="10"/>
        <rFont val="Times New Roman"/>
        <family val="1"/>
      </rPr>
      <t>k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</si>
  <si>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(1+</t>
    </r>
    <r>
      <rPr>
        <sz val="10"/>
        <rFont val="Symbol"/>
        <family val="1"/>
      </rPr>
      <t>r</t>
    </r>
    <r>
      <rPr>
        <sz val="10"/>
        <rFont val="Arial"/>
        <family val="0"/>
      </rPr>
      <t>)</t>
    </r>
    <r>
      <rPr>
        <i/>
        <vertAlign val="superscript"/>
        <sz val="10"/>
        <rFont val="Times New Roman"/>
        <family val="1"/>
      </rPr>
      <t>k</t>
    </r>
  </si>
  <si>
    <r>
      <t>F</t>
    </r>
    <r>
      <rPr>
        <vertAlign val="subscript"/>
        <sz val="10"/>
        <rFont val="Times New Roman"/>
        <family val="1"/>
      </rPr>
      <t>ℓ</t>
    </r>
    <r>
      <rPr>
        <sz val="10"/>
        <rFont val="Times New Roman"/>
        <family val="1"/>
      </rPr>
      <t xml:space="preserve"> =</t>
    </r>
  </si>
  <si>
    <r>
      <t xml:space="preserve"> </t>
    </r>
    <r>
      <rPr>
        <sz val="10"/>
        <rFont val="Lucida Calligraphy"/>
        <family val="4"/>
      </rPr>
      <t>D</t>
    </r>
    <r>
      <rPr>
        <vertAlign val="subscript"/>
        <sz val="10"/>
        <rFont val="Times New Roman"/>
        <family val="1"/>
      </rPr>
      <t>ℓ</t>
    </r>
    <r>
      <rPr>
        <sz val="10"/>
        <rFont val="Times New Roman"/>
        <family val="1"/>
      </rPr>
      <t xml:space="preserve"> + i</t>
    </r>
    <r>
      <rPr>
        <sz val="10"/>
        <rFont val="Lucida Calligraphy"/>
        <family val="4"/>
      </rPr>
      <t>F</t>
    </r>
    <r>
      <rPr>
        <vertAlign val="subscript"/>
        <sz val="10"/>
        <rFont val="Times New Roman"/>
        <family val="1"/>
      </rPr>
      <t>ℓ-1</t>
    </r>
  </si>
  <si>
    <t>Age-related data</t>
  </si>
  <si>
    <r>
      <t>(</t>
    </r>
    <r>
      <rPr>
        <i/>
        <sz val="10"/>
        <color indexed="9"/>
        <rFont val="Times New Roman"/>
        <family val="1"/>
      </rPr>
      <t>i-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</si>
  <si>
    <r>
      <t>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</si>
  <si>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</si>
  <si>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r>
      <t>(1+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</si>
  <si>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(1+</t>
    </r>
    <r>
      <rPr>
        <i/>
        <sz val="10"/>
        <color indexed="9"/>
        <rFont val="Symbol"/>
        <family val="1"/>
      </rPr>
      <t>r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</si>
  <si>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r>
      <t>/(1+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m</t>
    </r>
  </si>
  <si>
    <r>
      <t>/(1+</t>
    </r>
    <r>
      <rPr>
        <i/>
        <sz val="10"/>
        <color indexed="9"/>
        <rFont val="Times New Roman"/>
        <family val="1"/>
      </rPr>
      <t>i</t>
    </r>
    <r>
      <rPr>
        <sz val="10"/>
        <color indexed="9"/>
        <rFont val="Times New Roman"/>
        <family val="1"/>
      </rPr>
      <t>)</t>
    </r>
    <r>
      <rPr>
        <i/>
        <vertAlign val="superscript"/>
        <sz val="10"/>
        <color indexed="9"/>
        <rFont val="Times New Roman"/>
        <family val="1"/>
      </rPr>
      <t>n</t>
    </r>
  </si>
  <si>
    <t>Initial Conditions</t>
  </si>
  <si>
    <t>monthly</t>
  </si>
  <si>
    <r>
      <t>R</t>
    </r>
    <r>
      <rPr>
        <vertAlign val="subscript"/>
        <sz val="10"/>
        <rFont val="Arial"/>
        <family val="2"/>
      </rPr>
      <t>T-min</t>
    </r>
    <r>
      <rPr>
        <sz val="10"/>
        <rFont val="Arial"/>
        <family val="0"/>
      </rPr>
      <t xml:space="preserve"> = </t>
    </r>
  </si>
  <si>
    <r>
      <t xml:space="preserve">Compare </t>
    </r>
    <r>
      <rPr>
        <b/>
        <sz val="10"/>
        <color indexed="12"/>
        <rFont val="Arial"/>
        <family val="2"/>
      </rPr>
      <t>R</t>
    </r>
    <r>
      <rPr>
        <b/>
        <vertAlign val="subscript"/>
        <sz val="10"/>
        <color indexed="12"/>
        <rFont val="Arial"/>
        <family val="2"/>
      </rPr>
      <t>T</t>
    </r>
    <r>
      <rPr>
        <b/>
        <sz val="10"/>
        <color indexed="12"/>
        <rFont val="Arial"/>
        <family val="2"/>
      </rPr>
      <t xml:space="preserve"> to R</t>
    </r>
    <r>
      <rPr>
        <b/>
        <vertAlign val="subscript"/>
        <sz val="10"/>
        <color indexed="12"/>
        <rFont val="Arial"/>
        <family val="2"/>
      </rPr>
      <t>T-min</t>
    </r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</si>
  <si>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-R</t>
    </r>
    <r>
      <rPr>
        <vertAlign val="subscript"/>
        <sz val="10"/>
        <rFont val="Arial"/>
        <family val="2"/>
      </rPr>
      <t>T-min</t>
    </r>
    <r>
      <rPr>
        <sz val="10"/>
        <rFont val="Arial"/>
        <family val="2"/>
      </rPr>
      <t>=</t>
    </r>
  </si>
  <si>
    <r>
      <t>Is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&gt;</t>
    </r>
    <r>
      <rPr>
        <b/>
        <sz val="9"/>
        <rFont val="Arial"/>
        <family val="2"/>
      </rPr>
      <t xml:space="preserve"> R</t>
    </r>
    <r>
      <rPr>
        <b/>
        <vertAlign val="subscript"/>
        <sz val="9"/>
        <rFont val="Arial"/>
        <family val="2"/>
      </rPr>
      <t>T-min</t>
    </r>
    <r>
      <rPr>
        <b/>
        <sz val="9"/>
        <rFont val="Arial"/>
        <family val="2"/>
      </rPr>
      <t xml:space="preserve"> ?</t>
    </r>
  </si>
  <si>
    <t xml:space="preserve">Calculate your total retirement income </t>
  </si>
  <si>
    <r>
      <t>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</si>
  <si>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</si>
  <si>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</si>
  <si>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</t>
    </r>
  </si>
  <si>
    <t>Step 7</t>
  </si>
  <si>
    <t>Interest &amp; inflation rates</t>
  </si>
  <si>
    <t>(See next page)</t>
  </si>
  <si>
    <t>annual</t>
  </si>
  <si>
    <t>Annual Retirement account deposits</t>
  </si>
  <si>
    <t>Annual Retirement account withdrawals</t>
  </si>
  <si>
    <t xml:space="preserve">Calculate the supplemental inflation-adjusted savings series </t>
  </si>
  <si>
    <t xml:space="preserve">Calculate the supplemental retirement account balance </t>
  </si>
  <si>
    <t>Plot supplemental series and account balance</t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</si>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</sst>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#,##0.0_);[Red]\(#,##0.0\)"/>
    <numFmt numFmtId="177" formatCode="0.000%"/>
    <numFmt numFmtId="178" formatCode="&quot;$&quot;#,##0.0_);[Red]\(&quot;$&quot;#,##0.0\)"/>
    <numFmt numFmtId="179" formatCode="&quot;$&quot;#,##0.000_);[Red]\(&quot;$&quot;#,##0.000\)"/>
    <numFmt numFmtId="180" formatCode="#,##0.0000_);[Red]\(#,##0.0000\)"/>
    <numFmt numFmtId="181" formatCode="&quot;$&quot;#,##0.0000_);[Red]\(&quot;$&quot;#,##0.0000\)"/>
    <numFmt numFmtId="182" formatCode="&quot;$&quot;#,##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0"/>
    </font>
    <font>
      <i/>
      <sz val="10"/>
      <name val="Times New Roman"/>
      <family val="1"/>
    </font>
    <font>
      <i/>
      <sz val="10"/>
      <name val="Symbol"/>
      <family val="1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bscript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0"/>
    </font>
    <font>
      <i/>
      <sz val="12"/>
      <name val="Symbol"/>
      <family val="1"/>
    </font>
    <font>
      <i/>
      <sz val="12"/>
      <name val="Times New Roman"/>
      <family val="1"/>
    </font>
    <font>
      <b/>
      <sz val="8"/>
      <color indexed="12"/>
      <name val="Arial"/>
      <family val="2"/>
    </font>
    <font>
      <sz val="20"/>
      <name val="Arial"/>
      <family val="0"/>
    </font>
    <font>
      <sz val="8.25"/>
      <name val="Arial"/>
      <family val="2"/>
    </font>
    <font>
      <b/>
      <sz val="12"/>
      <color indexed="17"/>
      <name val="Arial"/>
      <family val="2"/>
    </font>
    <font>
      <b/>
      <sz val="11.75"/>
      <name val="Arial"/>
      <family val="2"/>
    </font>
    <font>
      <b/>
      <sz val="12"/>
      <color indexed="12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vertAlign val="subscript"/>
      <sz val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Lucida Calligraphy"/>
      <family val="4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9"/>
      <name val="Symbol"/>
      <family val="1"/>
    </font>
    <font>
      <i/>
      <vertAlign val="superscript"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6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4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6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6" fontId="33" fillId="0" borderId="11" xfId="0" applyNumberFormat="1" applyFont="1" applyBorder="1" applyAlignment="1">
      <alignment horizontal="center"/>
    </xf>
    <xf numFmtId="6" fontId="3" fillId="0" borderId="12" xfId="0" applyNumberFormat="1" applyFont="1" applyBorder="1" applyAlignment="1">
      <alignment horizontal="center"/>
    </xf>
    <xf numFmtId="6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9" fontId="46" fillId="0" borderId="0" xfId="0" applyNumberFormat="1" applyFont="1" applyAlignment="1">
      <alignment horizontal="center"/>
    </xf>
    <xf numFmtId="40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 quotePrefix="1">
      <alignment horizontal="left"/>
    </xf>
    <xf numFmtId="173" fontId="46" fillId="0" borderId="0" xfId="0" applyNumberFormat="1" applyFont="1" applyAlignment="1">
      <alignment horizontal="center"/>
    </xf>
    <xf numFmtId="6" fontId="0" fillId="2" borderId="15" xfId="0" applyNumberFormat="1" applyFill="1" applyBorder="1" applyAlignment="1" applyProtection="1">
      <alignment horizontal="center" vertical="center"/>
      <protection locked="0"/>
    </xf>
    <xf numFmtId="6" fontId="0" fillId="0" borderId="1" xfId="0" applyNumberFormat="1" applyFill="1" applyBorder="1" applyAlignment="1" applyProtection="1">
      <alignment horizontal="center" vertical="center"/>
      <protection/>
    </xf>
    <xf numFmtId="6" fontId="3" fillId="0" borderId="0" xfId="0" applyNumberFormat="1" applyFont="1" applyAlignment="1">
      <alignment horizontal="center"/>
    </xf>
    <xf numFmtId="6" fontId="3" fillId="0" borderId="16" xfId="0" applyNumberFormat="1" applyFont="1" applyBorder="1" applyAlignment="1">
      <alignment horizontal="center"/>
    </xf>
    <xf numFmtId="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6" fontId="4" fillId="0" borderId="17" xfId="0" applyNumberFormat="1" applyFont="1" applyFill="1" applyBorder="1" applyAlignment="1" applyProtection="1">
      <alignment horizontal="center" vertical="center"/>
      <protection/>
    </xf>
    <xf numFmtId="6" fontId="0" fillId="0" borderId="1" xfId="0" applyNumberFormat="1" applyBorder="1" applyAlignment="1">
      <alignment horizontal="center"/>
    </xf>
    <xf numFmtId="6" fontId="0" fillId="0" borderId="17" xfId="0" applyNumberFormat="1" applyBorder="1" applyAlignment="1">
      <alignment/>
    </xf>
    <xf numFmtId="6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Account </a:t>
            </a: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Contributions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(Distributions)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and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Account Balance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26"/>
          <c:w val="0.977"/>
          <c:h val="0.95525"/>
        </c:manualLayout>
      </c:layout>
      <c:scatterChart>
        <c:scatterStyle val="smoothMarker"/>
        <c:varyColors val="0"/>
        <c:ser>
          <c:idx val="0"/>
          <c:order val="0"/>
          <c:tx>
            <c:v>AJ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A!AgeA</c:f>
              <c:numCach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A!AJ</c:f>
              <c:numCache>
                <c:ptCount val="41"/>
                <c:pt idx="0">
                  <c:v>0</c:v>
                </c:pt>
                <c:pt idx="1">
                  <c:v>8000</c:v>
                </c:pt>
                <c:pt idx="2">
                  <c:v>8240</c:v>
                </c:pt>
                <c:pt idx="3">
                  <c:v>8487.2</c:v>
                </c:pt>
                <c:pt idx="4">
                  <c:v>8741.816</c:v>
                </c:pt>
                <c:pt idx="5">
                  <c:v>9004.07048</c:v>
                </c:pt>
                <c:pt idx="6">
                  <c:v>9274.192594400001</c:v>
                </c:pt>
                <c:pt idx="7">
                  <c:v>9552.418372232001</c:v>
                </c:pt>
                <c:pt idx="8">
                  <c:v>9838.990923398962</c:v>
                </c:pt>
                <c:pt idx="9">
                  <c:v>10134.16065110093</c:v>
                </c:pt>
                <c:pt idx="10">
                  <c:v>10438.185470633958</c:v>
                </c:pt>
                <c:pt idx="11">
                  <c:v>10751.331034752977</c:v>
                </c:pt>
                <c:pt idx="12">
                  <c:v>11073.870965795566</c:v>
                </c:pt>
                <c:pt idx="13">
                  <c:v>11406.087094769433</c:v>
                </c:pt>
                <c:pt idx="14">
                  <c:v>11748.269707612517</c:v>
                </c:pt>
                <c:pt idx="15">
                  <c:v>12100.717798840893</c:v>
                </c:pt>
                <c:pt idx="16">
                  <c:v>12463.73933280612</c:v>
                </c:pt>
                <c:pt idx="17">
                  <c:v>12837.651512790304</c:v>
                </c:pt>
                <c:pt idx="18">
                  <c:v>13222.781058174014</c:v>
                </c:pt>
                <c:pt idx="19">
                  <c:v>13619.464489919235</c:v>
                </c:pt>
                <c:pt idx="20">
                  <c:v>14028.048424616813</c:v>
                </c:pt>
                <c:pt idx="21">
                  <c:v>14448.889877355317</c:v>
                </c:pt>
                <c:pt idx="22">
                  <c:v>14882.356573675977</c:v>
                </c:pt>
                <c:pt idx="23">
                  <c:v>15328.827270886257</c:v>
                </c:pt>
                <c:pt idx="24">
                  <c:v>15788.692089012846</c:v>
                </c:pt>
                <c:pt idx="25">
                  <c:v>16262.352851683232</c:v>
                </c:pt>
                <c:pt idx="26">
                  <c:v>16750.22343723373</c:v>
                </c:pt>
                <c:pt idx="27">
                  <c:v>17252.73014035074</c:v>
                </c:pt>
                <c:pt idx="28">
                  <c:v>17770.312044561262</c:v>
                </c:pt>
                <c:pt idx="29">
                  <c:v>18303.4214058981</c:v>
                </c:pt>
                <c:pt idx="30">
                  <c:v>18852.524048075044</c:v>
                </c:pt>
                <c:pt idx="31">
                  <c:v>19418.099769517295</c:v>
                </c:pt>
                <c:pt idx="32">
                  <c:v>20000.642762602816</c:v>
                </c:pt>
                <c:pt idx="33">
                  <c:v>20600.6620454809</c:v>
                </c:pt>
                <c:pt idx="34">
                  <c:v>21218.68190684533</c:v>
                </c:pt>
                <c:pt idx="35">
                  <c:v>21855.24236405069</c:v>
                </c:pt>
                <c:pt idx="36">
                  <c:v>22510.89963497221</c:v>
                </c:pt>
                <c:pt idx="37">
                  <c:v>23186.22662402138</c:v>
                </c:pt>
                <c:pt idx="38">
                  <c:v>23881.81342274202</c:v>
                </c:pt>
                <c:pt idx="39">
                  <c:v>24598.267825424282</c:v>
                </c:pt>
                <c:pt idx="40">
                  <c:v>25336.21586018701</c:v>
                </c:pt>
              </c:numCache>
            </c:numRef>
          </c:yVal>
          <c:smooth val="1"/>
        </c:ser>
        <c:ser>
          <c:idx val="1"/>
          <c:order val="1"/>
          <c:tx>
            <c:v>RK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A!AgeR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A!RK</c:f>
              <c:numCache>
                <c:ptCount val="30"/>
                <c:pt idx="1">
                  <c:v>-137563.05697590005</c:v>
                </c:pt>
                <c:pt idx="2">
                  <c:v>-141689.94868517705</c:v>
                </c:pt>
                <c:pt idx="3">
                  <c:v>-145940.64714573236</c:v>
                </c:pt>
                <c:pt idx="4">
                  <c:v>-150318.86656010433</c:v>
                </c:pt>
                <c:pt idx="5">
                  <c:v>-154828.43255690747</c:v>
                </c:pt>
                <c:pt idx="6">
                  <c:v>-159473.2855336147</c:v>
                </c:pt>
                <c:pt idx="7">
                  <c:v>-164257.48409962314</c:v>
                </c:pt>
                <c:pt idx="8">
                  <c:v>-169185.20862261183</c:v>
                </c:pt>
                <c:pt idx="9">
                  <c:v>-174260.76488129018</c:v>
                </c:pt>
                <c:pt idx="10">
                  <c:v>-179488.5878277289</c:v>
                </c:pt>
                <c:pt idx="11">
                  <c:v>-184873.24546256076</c:v>
                </c:pt>
                <c:pt idx="12">
                  <c:v>-190419.4428264376</c:v>
                </c:pt>
                <c:pt idx="13">
                  <c:v>-196132.02611123072</c:v>
                </c:pt>
                <c:pt idx="14">
                  <c:v>-202015.98689456764</c:v>
                </c:pt>
                <c:pt idx="15">
                  <c:v>-208076.46650140468</c:v>
                </c:pt>
                <c:pt idx="16">
                  <c:v>-214318.76049644683</c:v>
                </c:pt>
                <c:pt idx="17">
                  <c:v>-220748.32331134024</c:v>
                </c:pt>
                <c:pt idx="18">
                  <c:v>-227370.77301068045</c:v>
                </c:pt>
                <c:pt idx="19">
                  <c:v>-234191.89620100087</c:v>
                </c:pt>
                <c:pt idx="20">
                  <c:v>-241217.6530870309</c:v>
                </c:pt>
                <c:pt idx="21">
                  <c:v>-248454.18267964182</c:v>
                </c:pt>
                <c:pt idx="22">
                  <c:v>-255907.80816003107</c:v>
                </c:pt>
                <c:pt idx="23">
                  <c:v>-263585.042404832</c:v>
                </c:pt>
                <c:pt idx="24">
                  <c:v>-271492.593676977</c:v>
                </c:pt>
                <c:pt idx="25">
                  <c:v>-279637.3714872863</c:v>
                </c:pt>
                <c:pt idx="26">
                  <c:v>-288026.4926319049</c:v>
                </c:pt>
                <c:pt idx="27">
                  <c:v>-296667.28741086205</c:v>
                </c:pt>
                <c:pt idx="28">
                  <c:v>-305567.3060331879</c:v>
                </c:pt>
                <c:pt idx="29">
                  <c:v>-314734.32521418354</c:v>
                </c:pt>
              </c:numCache>
            </c:numRef>
          </c:yVal>
          <c:smooth val="1"/>
        </c:ser>
        <c:ser>
          <c:idx val="2"/>
          <c:order val="2"/>
          <c:tx>
            <c:v>BalA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A!AgeA</c:f>
              <c:numCach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A!BalA</c:f>
              <c:numCache>
                <c:ptCount val="41"/>
                <c:pt idx="0">
                  <c:v>0</c:v>
                </c:pt>
                <c:pt idx="1">
                  <c:v>8000</c:v>
                </c:pt>
                <c:pt idx="2">
                  <c:v>16800</c:v>
                </c:pt>
                <c:pt idx="3">
                  <c:v>26463.2</c:v>
                </c:pt>
                <c:pt idx="4">
                  <c:v>37057.44</c:v>
                </c:pt>
                <c:pt idx="5">
                  <c:v>48655.53128000001</c:v>
                </c:pt>
                <c:pt idx="6">
                  <c:v>61335.61106400002</c:v>
                </c:pt>
                <c:pt idx="7">
                  <c:v>75181.52221071202</c:v>
                </c:pt>
                <c:pt idx="8">
                  <c:v>90283.21968886083</c:v>
                </c:pt>
                <c:pt idx="9">
                  <c:v>106737.20571818203</c:v>
                </c:pt>
                <c:pt idx="10">
                  <c:v>124646.99558908874</c:v>
                </c:pt>
                <c:pt idx="11">
                  <c:v>144123.61631507793</c:v>
                </c:pt>
                <c:pt idx="12">
                  <c:v>165286.14042292896</c:v>
                </c:pt>
                <c:pt idx="13">
                  <c:v>188262.25734730344</c:v>
                </c:pt>
                <c:pt idx="14">
                  <c:v>213188.88506922722</c:v>
                </c:pt>
                <c:pt idx="15">
                  <c:v>240212.82482291403</c:v>
                </c:pt>
                <c:pt idx="16">
                  <c:v>269491.46189332416</c:v>
                </c:pt>
                <c:pt idx="17">
                  <c:v>301193.51573864714</c:v>
                </c:pt>
                <c:pt idx="18">
                  <c:v>335499.8428985265</c:v>
                </c:pt>
                <c:pt idx="19">
                  <c:v>372604.29639134265</c:v>
                </c:pt>
                <c:pt idx="20">
                  <c:v>412714.64556335344</c:v>
                </c:pt>
                <c:pt idx="21">
                  <c:v>456053.5606301435</c:v>
                </c:pt>
                <c:pt idx="22">
                  <c:v>502859.6664479296</c:v>
                </c:pt>
                <c:pt idx="23">
                  <c:v>553388.670370171</c:v>
                </c:pt>
                <c:pt idx="24">
                  <c:v>607914.5693850957</c:v>
                </c:pt>
                <c:pt idx="25">
                  <c:v>666730.9420937358</c:v>
                </c:pt>
                <c:pt idx="26">
                  <c:v>730152.331477531</c:v>
                </c:pt>
                <c:pt idx="27">
                  <c:v>798515.724821309</c:v>
                </c:pt>
                <c:pt idx="28">
                  <c:v>872182.1376033619</c:v>
                </c:pt>
                <c:pt idx="29">
                  <c:v>951538.3086414953</c:v>
                </c:pt>
                <c:pt idx="30">
                  <c:v>1036998.5142944751</c:v>
                </c:pt>
                <c:pt idx="31">
                  <c:v>1129006.5100646056</c:v>
                </c:pt>
                <c:pt idx="32">
                  <c:v>1228037.608531731</c:v>
                </c:pt>
                <c:pt idx="33">
                  <c:v>1334600.9031744332</c:v>
                </c:pt>
                <c:pt idx="34">
                  <c:v>1449241.648303489</c:v>
                </c:pt>
                <c:pt idx="35">
                  <c:v>1572543.806048784</c:v>
                </c:pt>
                <c:pt idx="36">
                  <c:v>1705132.7721071711</c:v>
                </c:pt>
                <c:pt idx="37">
                  <c:v>1847678.2927786945</c:v>
                </c:pt>
                <c:pt idx="38">
                  <c:v>2000897.5866959454</c:v>
                </c:pt>
                <c:pt idx="39">
                  <c:v>2165558.685590086</c:v>
                </c:pt>
                <c:pt idx="40">
                  <c:v>2342484.009441579</c:v>
                </c:pt>
              </c:numCache>
            </c:numRef>
          </c:yVal>
          <c:smooth val="1"/>
        </c:ser>
        <c:ser>
          <c:idx val="3"/>
          <c:order val="3"/>
          <c:tx>
            <c:v>BalR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A!AgeR</c:f>
              <c:numCache>
                <c:ptCount val="3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</c:numCache>
            </c:numRef>
          </c:xVal>
          <c:yVal>
            <c:numRef>
              <c:f>A!BalR</c:f>
              <c:numCache>
                <c:ptCount val="31"/>
                <c:pt idx="0">
                  <c:v>2342484.009441579</c:v>
                </c:pt>
                <c:pt idx="1">
                  <c:v>2368894.8331265897</c:v>
                </c:pt>
                <c:pt idx="2">
                  <c:v>2393027.522760274</c:v>
                </c:pt>
                <c:pt idx="3">
                  <c:v>2414598.802207761</c:v>
                </c:pt>
                <c:pt idx="4">
                  <c:v>2433301.8518022</c:v>
                </c:pt>
                <c:pt idx="5">
                  <c:v>2448804.5488714464</c:v>
                </c:pt>
                <c:pt idx="6">
                  <c:v>2460747.5817588335</c:v>
                </c:pt>
                <c:pt idx="7">
                  <c:v>2468742.4283823287</c:v>
                </c:pt>
                <c:pt idx="8">
                  <c:v>2472369.1897464804</c:v>
                </c:pt>
                <c:pt idx="9">
                  <c:v>2471174.2681474444</c:v>
                </c:pt>
                <c:pt idx="10">
                  <c:v>2464667.8790900367</c:v>
                </c:pt>
                <c:pt idx="11">
                  <c:v>2452321.385163779</c:v>
                </c:pt>
                <c:pt idx="12">
                  <c:v>2433564.439298806</c:v>
                </c:pt>
                <c:pt idx="13">
                  <c:v>2407781.923938492</c:v>
                </c:pt>
                <c:pt idx="14">
                  <c:v>2374310.671719619</c:v>
                </c:pt>
                <c:pt idx="15">
                  <c:v>2332435.952238588</c:v>
                </c:pt>
                <c:pt idx="16">
                  <c:v>2281387.7083988427</c:v>
                </c:pt>
                <c:pt idx="17">
                  <c:v>2220336.524675422</c:v>
                </c:pt>
                <c:pt idx="18">
                  <c:v>2148389.308392021</c:v>
                </c:pt>
                <c:pt idx="19">
                  <c:v>2064584.6637784617</c:v>
                </c:pt>
                <c:pt idx="20">
                  <c:v>1967887.937155923</c:v>
                </c:pt>
                <c:pt idx="21">
                  <c:v>1857185.9100771963</c:v>
                </c:pt>
                <c:pt idx="22">
                  <c:v>1731281.115622569</c:v>
                </c:pt>
                <c:pt idx="23">
                  <c:v>1588885.7513113169</c:v>
                </c:pt>
                <c:pt idx="24">
                  <c:v>1428615.1602261323</c:v>
                </c:pt>
                <c:pt idx="25">
                  <c:v>1248980.8499546754</c:v>
                </c:pt>
                <c:pt idx="26">
                  <c:v>1048383.0168195978</c:v>
                </c:pt>
                <c:pt idx="27">
                  <c:v>825102.5405861076</c:v>
                </c:pt>
                <c:pt idx="28">
                  <c:v>577292.4123939474</c:v>
                </c:pt>
                <c:pt idx="29">
                  <c:v>302968.55604734016</c:v>
                </c:pt>
                <c:pt idx="30">
                  <c:v>4.493631422519684E-08</c:v>
                </c:pt>
              </c:numCache>
            </c:numRef>
          </c:yVal>
          <c:smooth val="1"/>
        </c:ser>
        <c:ser>
          <c:idx val="4"/>
          <c:order val="4"/>
          <c:tx>
            <c:v>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A!$D$7</c:f>
              <c:numCache>
                <c:ptCount val="1"/>
                <c:pt idx="0">
                  <c:v>25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5"/>
          <c:order val="5"/>
          <c:tx>
            <c:v>DR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A!$D$8</c:f>
              <c:numCache>
                <c:ptCount val="1"/>
                <c:pt idx="0">
                  <c:v>65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tx>
            <c:v>DD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A!$D$9</c:f>
              <c:numCache>
                <c:ptCount val="1"/>
                <c:pt idx="0">
                  <c:v>95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2149758"/>
        <c:axId val="66694639"/>
      </c:scatterChart>
      <c:val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crossBetween val="midCat"/>
        <c:dispUnits/>
        <c:majorUnit val="5"/>
        <c:minorUnit val="5"/>
      </c:val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crossBetween val="midCat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4</xdr:row>
      <xdr:rowOff>0</xdr:rowOff>
    </xdr:from>
    <xdr:to>
      <xdr:col>11</xdr:col>
      <xdr:colOff>733425</xdr:colOff>
      <xdr:row>6</xdr:row>
      <xdr:rowOff>180975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3790950" y="847725"/>
          <a:ext cx="231457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Try it yourself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Substitute your data into the green boxes
The solution will generate automatically
See graphical solution on Chart tab</a:t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11</xdr:col>
      <xdr:colOff>733425</xdr:colOff>
      <xdr:row>3</xdr:row>
      <xdr:rowOff>161925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28575" y="304800"/>
          <a:ext cx="6076950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</a:rPr>
            <a:t>This example is the converse of classical pre-retirement planning tool, and answers the question:  
For a given annual savings amount, what annual retirement income will I receive?
This tool can also be used to update what your retirement plan based on current contributions.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14</xdr:col>
      <xdr:colOff>523875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76200" y="85725"/>
        <a:ext cx="8477250" cy="1194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7.00390625" style="0" customWidth="1"/>
    <col min="4" max="4" width="9.7109375" style="0" customWidth="1"/>
    <col min="5" max="5" width="12.421875" style="0" customWidth="1"/>
    <col min="6" max="6" width="5.7109375" style="0" customWidth="1"/>
    <col min="7" max="7" width="5.57421875" style="0" customWidth="1"/>
    <col min="8" max="9" width="11.7109375" style="0" customWidth="1"/>
    <col min="10" max="10" width="2.00390625" style="0" customWidth="1"/>
    <col min="11" max="11" width="7.7109375" style="0" customWidth="1"/>
    <col min="12" max="12" width="11.7109375" style="0" customWidth="1"/>
    <col min="13" max="13" width="12.00390625" style="0" customWidth="1"/>
    <col min="14" max="14" width="10.28125" style="0" customWidth="1"/>
    <col min="15" max="15" width="10.421875" style="0" customWidth="1"/>
    <col min="16" max="16" width="3.140625" style="0" customWidth="1"/>
    <col min="17" max="17" width="9.7109375" style="0" bestFit="1" customWidth="1"/>
    <col min="18" max="18" width="11.00390625" style="0" customWidth="1"/>
    <col min="19" max="19" width="11.57421875" style="0" customWidth="1"/>
    <col min="20" max="20" width="10.8515625" style="0" customWidth="1"/>
    <col min="21" max="21" width="10.57421875" style="0" customWidth="1"/>
    <col min="22" max="22" width="6.28125" style="0" customWidth="1"/>
    <col min="26" max="26" width="11.28125" style="0" customWidth="1"/>
    <col min="27" max="27" width="12.140625" style="0" customWidth="1"/>
    <col min="28" max="28" width="12.421875" style="0" customWidth="1"/>
  </cols>
  <sheetData>
    <row r="1" spans="1:5" ht="19.5">
      <c r="A1" s="12" t="s">
        <v>24</v>
      </c>
      <c r="B1" s="13"/>
      <c r="C1" s="13"/>
      <c r="D1" s="15" t="s">
        <v>25</v>
      </c>
      <c r="E1" s="13"/>
    </row>
    <row r="2" spans="1:5" ht="15.75">
      <c r="A2" s="12"/>
      <c r="B2" s="13"/>
      <c r="C2" s="13"/>
      <c r="D2" s="15"/>
      <c r="E2" s="13"/>
    </row>
    <row r="3" spans="1:5" ht="15.75">
      <c r="A3" s="12"/>
      <c r="B3" s="13"/>
      <c r="C3" s="13"/>
      <c r="D3" s="15"/>
      <c r="E3" s="13"/>
    </row>
    <row r="4" spans="1:5" ht="15.75">
      <c r="A4" s="12"/>
      <c r="B4" s="13"/>
      <c r="C4" s="13"/>
      <c r="D4" s="15"/>
      <c r="E4" s="13"/>
    </row>
    <row r="5" spans="1:5" ht="15.75">
      <c r="A5" s="12"/>
      <c r="B5" s="13"/>
      <c r="C5" s="13"/>
      <c r="D5" s="49" t="s">
        <v>11</v>
      </c>
      <c r="E5" s="13"/>
    </row>
    <row r="6" spans="1:5" ht="15.75">
      <c r="A6" s="12"/>
      <c r="B6" s="50" t="s">
        <v>42</v>
      </c>
      <c r="C6" s="13"/>
      <c r="D6" s="13"/>
      <c r="E6" s="13"/>
    </row>
    <row r="7" spans="1:5" ht="15.75">
      <c r="A7" s="12"/>
      <c r="B7" s="13"/>
      <c r="C7" s="4" t="s">
        <v>9</v>
      </c>
      <c r="D7" s="23">
        <v>25</v>
      </c>
      <c r="E7" s="5"/>
    </row>
    <row r="8" spans="1:5" ht="15.75">
      <c r="A8" s="12"/>
      <c r="B8" s="13"/>
      <c r="C8" s="6" t="s">
        <v>10</v>
      </c>
      <c r="D8" s="23">
        <v>65</v>
      </c>
      <c r="E8" s="5"/>
    </row>
    <row r="9" spans="1:5" ht="15.75">
      <c r="A9" s="12"/>
      <c r="B9" s="13"/>
      <c r="C9" s="6" t="s">
        <v>8</v>
      </c>
      <c r="D9" s="23">
        <v>95</v>
      </c>
      <c r="E9" s="5"/>
    </row>
    <row r="10" spans="2:4" ht="15.75">
      <c r="B10" s="50" t="s">
        <v>50</v>
      </c>
      <c r="C10" s="6"/>
      <c r="D10" s="64"/>
    </row>
    <row r="11" spans="2:5" ht="15.75">
      <c r="B11" s="50"/>
      <c r="C11" s="6"/>
      <c r="D11" s="65" t="s">
        <v>64</v>
      </c>
      <c r="E11" s="9" t="s">
        <v>51</v>
      </c>
    </row>
    <row r="12" spans="3:6" s="13" customFormat="1" ht="14.25" customHeight="1">
      <c r="C12" s="6" t="s">
        <v>70</v>
      </c>
      <c r="D12" s="24">
        <v>8000</v>
      </c>
      <c r="E12" s="63">
        <f>D12/12</f>
        <v>666.6666666666666</v>
      </c>
      <c r="F12" s="14"/>
    </row>
    <row r="13" spans="1:6" ht="13.5" customHeight="1">
      <c r="A13" s="1"/>
      <c r="B13" s="13"/>
      <c r="C13" s="6" t="s">
        <v>7</v>
      </c>
      <c r="D13" s="24">
        <v>0</v>
      </c>
      <c r="E13" s="13"/>
      <c r="F13" s="2"/>
    </row>
    <row r="14" spans="2:5" ht="15.75" customHeight="1">
      <c r="B14" s="3"/>
      <c r="C14" s="6" t="s">
        <v>52</v>
      </c>
      <c r="D14" s="24">
        <v>50000</v>
      </c>
      <c r="E14" s="63">
        <f>D14/12</f>
        <v>4166.666666666667</v>
      </c>
    </row>
    <row r="15" spans="2:4" ht="15.75" customHeight="1">
      <c r="B15" s="50" t="s">
        <v>62</v>
      </c>
      <c r="C15" s="13"/>
      <c r="D15" s="13"/>
    </row>
    <row r="16" spans="2:4" ht="15.75" customHeight="1">
      <c r="B16" s="13"/>
      <c r="C16" s="7" t="s">
        <v>0</v>
      </c>
      <c r="D16" s="25">
        <v>0.03</v>
      </c>
    </row>
    <row r="17" spans="3:4" ht="12.75" customHeight="1">
      <c r="C17" s="8" t="s">
        <v>1</v>
      </c>
      <c r="D17" s="25">
        <v>0.07</v>
      </c>
    </row>
    <row r="18" ht="12.75" customHeight="1"/>
    <row r="19" spans="2:4" ht="12.75" customHeight="1">
      <c r="B19" s="18" t="s">
        <v>14</v>
      </c>
      <c r="C19" s="19" t="s">
        <v>13</v>
      </c>
      <c r="D19" s="11"/>
    </row>
    <row r="20" spans="3:5" ht="12.75" customHeight="1">
      <c r="C20" s="10" t="s">
        <v>15</v>
      </c>
      <c r="D20" s="70">
        <f>D8-D7</f>
        <v>40</v>
      </c>
      <c r="E20" t="s">
        <v>12</v>
      </c>
    </row>
    <row r="21" spans="3:5" ht="15.75">
      <c r="C21" s="10" t="s">
        <v>16</v>
      </c>
      <c r="D21" s="70">
        <f>D9-D8</f>
        <v>30</v>
      </c>
      <c r="E21" t="s">
        <v>12</v>
      </c>
    </row>
    <row r="22" spans="2:5" ht="12.75">
      <c r="B22" s="9" t="s">
        <v>2</v>
      </c>
      <c r="C22" s="10" t="s">
        <v>22</v>
      </c>
      <c r="D22" s="70">
        <f>D9-D7</f>
        <v>70</v>
      </c>
      <c r="E22" t="s">
        <v>12</v>
      </c>
    </row>
    <row r="23" spans="2:15" ht="15.75">
      <c r="B23" s="18" t="s">
        <v>17</v>
      </c>
      <c r="C23" s="19" t="s">
        <v>27</v>
      </c>
      <c r="D23" s="11"/>
      <c r="M23" s="51"/>
      <c r="N23" s="52" t="s">
        <v>28</v>
      </c>
      <c r="O23" s="51"/>
    </row>
    <row r="24" spans="4:15" ht="13.5" thickBot="1">
      <c r="D24" s="9" t="s">
        <v>64</v>
      </c>
      <c r="E24" s="9" t="s">
        <v>51</v>
      </c>
      <c r="M24" s="51"/>
      <c r="N24" s="53" t="s">
        <v>43</v>
      </c>
      <c r="O24" s="54">
        <f>D17-D16</f>
        <v>0.04000000000000001</v>
      </c>
    </row>
    <row r="25" spans="3:15" ht="16.5" thickBot="1">
      <c r="C25" s="6" t="s">
        <v>26</v>
      </c>
      <c r="D25" s="68">
        <f>O25/O27*(1-O30)/(1-O31)*(D12+D13*O24/(1-O30))</f>
        <v>42170.89615371911</v>
      </c>
      <c r="E25" s="61">
        <f>D25/12</f>
        <v>3514.2413461432593</v>
      </c>
      <c r="M25" s="51"/>
      <c r="N25" s="53" t="s">
        <v>44</v>
      </c>
      <c r="O25" s="55">
        <f>(1+D17)^D20</f>
        <v>14.974457839206954</v>
      </c>
    </row>
    <row r="26" spans="13:15" ht="15.75">
      <c r="M26" s="51"/>
      <c r="N26" s="53" t="s">
        <v>45</v>
      </c>
      <c r="O26" s="55">
        <f>(1+D17)^D21</f>
        <v>7.612255042662031</v>
      </c>
    </row>
    <row r="27" spans="2:15" ht="15.75">
      <c r="B27" s="18" t="s">
        <v>18</v>
      </c>
      <c r="C27" s="20" t="s">
        <v>56</v>
      </c>
      <c r="M27" s="51"/>
      <c r="N27" s="53" t="s">
        <v>46</v>
      </c>
      <c r="O27" s="55">
        <f>(1+D16)^D20</f>
        <v>3.262037791999072</v>
      </c>
    </row>
    <row r="28" spans="2:15" ht="13.5">
      <c r="B28" s="18"/>
      <c r="C28" s="20"/>
      <c r="D28" s="65" t="s">
        <v>64</v>
      </c>
      <c r="E28" s="9" t="s">
        <v>51</v>
      </c>
      <c r="M28" s="51"/>
      <c r="N28" s="53"/>
      <c r="O28" s="55"/>
    </row>
    <row r="29" spans="3:15" ht="15.75">
      <c r="C29" s="6" t="s">
        <v>60</v>
      </c>
      <c r="D29" s="60">
        <f>D25</f>
        <v>42170.89615371911</v>
      </c>
      <c r="E29" s="61">
        <f>D29/12</f>
        <v>3514.2413461432593</v>
      </c>
      <c r="M29" s="51"/>
      <c r="N29" s="53" t="s">
        <v>47</v>
      </c>
      <c r="O29" s="55">
        <f>(1+D16)^D21</f>
        <v>2.427262471189659</v>
      </c>
    </row>
    <row r="30" spans="3:15" ht="15.75">
      <c r="C30" s="6" t="s">
        <v>58</v>
      </c>
      <c r="D30" s="24">
        <v>10000</v>
      </c>
      <c r="E30" s="61">
        <f>D30/12</f>
        <v>833.3333333333334</v>
      </c>
      <c r="M30" s="56" t="s">
        <v>46</v>
      </c>
      <c r="N30" s="57" t="s">
        <v>48</v>
      </c>
      <c r="O30" s="58">
        <f>O27/O25</f>
        <v>0.2178401266360525</v>
      </c>
    </row>
    <row r="31" spans="3:15" ht="16.5" thickBot="1">
      <c r="C31" s="6" t="s">
        <v>59</v>
      </c>
      <c r="D31" s="59">
        <v>0</v>
      </c>
      <c r="E31" s="62">
        <f>D31/12</f>
        <v>0</v>
      </c>
      <c r="M31" s="56" t="s">
        <v>47</v>
      </c>
      <c r="N31" s="57" t="s">
        <v>49</v>
      </c>
      <c r="O31" s="58">
        <f>O29/O26</f>
        <v>0.3188624734177111</v>
      </c>
    </row>
    <row r="32" spans="3:15" ht="16.5" thickBot="1">
      <c r="C32" s="6" t="s">
        <v>57</v>
      </c>
      <c r="D32" s="66">
        <f>D29+D30+D31</f>
        <v>52170.89615371911</v>
      </c>
      <c r="E32" s="61">
        <f>D32/12</f>
        <v>4347.574679476593</v>
      </c>
      <c r="M32" s="56"/>
      <c r="N32" s="57"/>
      <c r="O32" s="58"/>
    </row>
    <row r="33" spans="3:15" ht="12.75">
      <c r="C33" s="6"/>
      <c r="D33" s="69"/>
      <c r="E33" s="61"/>
      <c r="M33" s="56"/>
      <c r="N33" s="57"/>
      <c r="O33" s="58"/>
    </row>
    <row r="34" spans="2:3" ht="15.75">
      <c r="B34" s="18" t="s">
        <v>19</v>
      </c>
      <c r="C34" s="19" t="s">
        <v>53</v>
      </c>
    </row>
    <row r="35" spans="3:6" ht="15.75">
      <c r="C35" s="17" t="s">
        <v>54</v>
      </c>
      <c r="D35" s="67">
        <f>D32-D14</f>
        <v>2170.8961537191135</v>
      </c>
      <c r="E35" s="22" t="s">
        <v>55</v>
      </c>
      <c r="F35" s="1" t="str">
        <f>IF(D32&gt;=D14,"YES, Proceed to step 5","NO, Consider revising input data or try Solution 1 or 3")</f>
        <v>YES, Proceed to step 5</v>
      </c>
    </row>
    <row r="36" ht="12.75">
      <c r="C36" s="16"/>
    </row>
    <row r="37" spans="2:9" ht="13.5">
      <c r="B37" s="18" t="s">
        <v>20</v>
      </c>
      <c r="C37" s="19" t="s">
        <v>67</v>
      </c>
      <c r="I37" s="21" t="s">
        <v>63</v>
      </c>
    </row>
    <row r="38" spans="2:9" ht="15.75">
      <c r="B38" s="18"/>
      <c r="C38" s="6" t="s">
        <v>35</v>
      </c>
      <c r="D38" s="45" t="s">
        <v>36</v>
      </c>
      <c r="E38" s="46" t="s">
        <v>32</v>
      </c>
      <c r="H38" s="18"/>
      <c r="I38" s="20"/>
    </row>
    <row r="39" spans="2:9" ht="15.75">
      <c r="B39" s="18"/>
      <c r="C39" s="6" t="s">
        <v>31</v>
      </c>
      <c r="D39" s="45" t="s">
        <v>37</v>
      </c>
      <c r="E39" s="46" t="s">
        <v>33</v>
      </c>
      <c r="H39" s="18"/>
      <c r="I39" s="20"/>
    </row>
    <row r="40" spans="2:9" ht="15.75">
      <c r="B40" s="18"/>
      <c r="C40" s="6" t="s">
        <v>38</v>
      </c>
      <c r="D40" s="45" t="s">
        <v>39</v>
      </c>
      <c r="E40" s="46" t="s">
        <v>33</v>
      </c>
      <c r="H40" s="18"/>
      <c r="I40" s="20"/>
    </row>
    <row r="41" spans="2:9" ht="13.5">
      <c r="B41" s="18"/>
      <c r="C41" s="6"/>
      <c r="D41" s="45"/>
      <c r="E41" s="46"/>
      <c r="H41" s="18"/>
      <c r="I41" s="20"/>
    </row>
    <row r="42" spans="2:9" ht="13.5">
      <c r="B42" s="18" t="s">
        <v>21</v>
      </c>
      <c r="C42" s="20" t="s">
        <v>68</v>
      </c>
      <c r="I42" s="21" t="s">
        <v>63</v>
      </c>
    </row>
    <row r="43" spans="2:9" ht="14.25">
      <c r="B43" s="18"/>
      <c r="C43" s="47" t="s">
        <v>40</v>
      </c>
      <c r="D43" s="48" t="s">
        <v>41</v>
      </c>
      <c r="E43" s="46" t="s">
        <v>34</v>
      </c>
      <c r="I43" s="21"/>
    </row>
    <row r="44" spans="1:12" s="26" customFormat="1" ht="13.5">
      <c r="A44"/>
      <c r="B44" s="18"/>
      <c r="C44" s="47"/>
      <c r="D44" s="48"/>
      <c r="E44" s="46"/>
      <c r="F44"/>
      <c r="G44"/>
      <c r="H44"/>
      <c r="I44" s="21"/>
      <c r="J44"/>
      <c r="K44"/>
      <c r="L44"/>
    </row>
    <row r="45" spans="1:12" s="26" customFormat="1" ht="13.5">
      <c r="A45"/>
      <c r="B45" s="18" t="s">
        <v>61</v>
      </c>
      <c r="C45" s="20" t="s">
        <v>69</v>
      </c>
      <c r="D45"/>
      <c r="E45"/>
      <c r="F45"/>
      <c r="H45"/>
      <c r="I45" s="21" t="s">
        <v>23</v>
      </c>
      <c r="J45"/>
      <c r="K45"/>
      <c r="L45"/>
    </row>
    <row r="46" spans="1:12" s="26" customFormat="1" ht="14.25" thickBot="1">
      <c r="A46"/>
      <c r="B46" s="18"/>
      <c r="C46" s="20"/>
      <c r="D46"/>
      <c r="E46"/>
      <c r="F46"/>
      <c r="G46" s="21"/>
      <c r="H46"/>
      <c r="I46"/>
      <c r="J46"/>
      <c r="K46"/>
      <c r="L46"/>
    </row>
    <row r="47" spans="2:9" s="26" customFormat="1" ht="12" thickBot="1">
      <c r="B47" s="71" t="s">
        <v>65</v>
      </c>
      <c r="C47" s="72"/>
      <c r="D47" s="72"/>
      <c r="E47" s="73"/>
      <c r="F47" s="71" t="s">
        <v>66</v>
      </c>
      <c r="G47" s="72"/>
      <c r="H47" s="72"/>
      <c r="I47" s="73"/>
    </row>
    <row r="48" spans="2:9" s="26" customFormat="1" ht="12" thickBot="1">
      <c r="B48" s="27" t="s">
        <v>3</v>
      </c>
      <c r="C48" s="28" t="s">
        <v>4</v>
      </c>
      <c r="D48" s="28" t="s">
        <v>29</v>
      </c>
      <c r="E48" s="29" t="s">
        <v>5</v>
      </c>
      <c r="F48" s="30" t="s">
        <v>6</v>
      </c>
      <c r="G48" s="31" t="s">
        <v>4</v>
      </c>
      <c r="H48" s="31" t="s">
        <v>30</v>
      </c>
      <c r="I48" s="32" t="s">
        <v>5</v>
      </c>
    </row>
    <row r="49" spans="2:9" s="26" customFormat="1" ht="11.25">
      <c r="B49" s="33">
        <v>0</v>
      </c>
      <c r="C49" s="34">
        <f>D7</f>
        <v>25</v>
      </c>
      <c r="D49" s="34">
        <v>0</v>
      </c>
      <c r="E49" s="35">
        <f>$D$13</f>
        <v>0</v>
      </c>
      <c r="F49" s="33">
        <v>0</v>
      </c>
      <c r="G49" s="34">
        <f>D8</f>
        <v>65</v>
      </c>
      <c r="H49" s="36"/>
      <c r="I49" s="35">
        <f ca="1">OFFSET(E49:E145,D20,0,1,1)</f>
        <v>2342484.009441579</v>
      </c>
    </row>
    <row r="50" spans="2:9" s="26" customFormat="1" ht="11.25">
      <c r="B50" s="37">
        <f aca="true" t="shared" si="0" ref="B50:B81">IF(1+B49&lt;=D$20,1+B49,"")</f>
        <v>1</v>
      </c>
      <c r="C50" s="38">
        <f aca="true" t="shared" si="1" ref="C50:C81">IF(B50&lt;&gt;"",1+C49,"")</f>
        <v>26</v>
      </c>
      <c r="D50" s="39">
        <f>$D$12</f>
        <v>8000</v>
      </c>
      <c r="E50" s="40">
        <f aca="true" t="shared" si="2" ref="E50:E81">E49*(1+$D$17)+D50</f>
        <v>8000</v>
      </c>
      <c r="F50" s="37">
        <f aca="true" t="shared" si="3" ref="F50:F81">IF(1+F49&lt;=D$21,1+F49,"")</f>
        <v>1</v>
      </c>
      <c r="G50" s="38">
        <f aca="true" t="shared" si="4" ref="G50:G81">IF(F50&lt;&gt;"",1+G49,"")</f>
        <v>66</v>
      </c>
      <c r="H50" s="39">
        <f>-D25*(1+D16)^D20</f>
        <v>-137563.05697590005</v>
      </c>
      <c r="I50" s="40">
        <f aca="true" t="shared" si="5" ref="I50:I81">IF(F50&lt;&gt;"",I49*(1+$D$17)+H50,"")</f>
        <v>2368894.8331265897</v>
      </c>
    </row>
    <row r="51" spans="2:9" s="26" customFormat="1" ht="11.25">
      <c r="B51" s="37">
        <f t="shared" si="0"/>
        <v>2</v>
      </c>
      <c r="C51" s="38">
        <f t="shared" si="1"/>
        <v>27</v>
      </c>
      <c r="D51" s="41">
        <f aca="true" t="shared" si="6" ref="D51:D82">IF(B51&lt;&gt;"",D50*(1+$D$16),"")</f>
        <v>8240</v>
      </c>
      <c r="E51" s="40">
        <f t="shared" si="2"/>
        <v>16800</v>
      </c>
      <c r="F51" s="37">
        <f t="shared" si="3"/>
        <v>2</v>
      </c>
      <c r="G51" s="38">
        <f t="shared" si="4"/>
        <v>67</v>
      </c>
      <c r="H51" s="41">
        <f aca="true" t="shared" si="7" ref="H51:H82">IF(F51&lt;&gt;"",H50*(1+$D$16),"")</f>
        <v>-141689.94868517705</v>
      </c>
      <c r="I51" s="40">
        <f t="shared" si="5"/>
        <v>2393027.522760274</v>
      </c>
    </row>
    <row r="52" spans="2:9" s="26" customFormat="1" ht="11.25">
      <c r="B52" s="37">
        <f t="shared" si="0"/>
        <v>3</v>
      </c>
      <c r="C52" s="38">
        <f t="shared" si="1"/>
        <v>28</v>
      </c>
      <c r="D52" s="41">
        <f t="shared" si="6"/>
        <v>8487.2</v>
      </c>
      <c r="E52" s="40">
        <f t="shared" si="2"/>
        <v>26463.2</v>
      </c>
      <c r="F52" s="37">
        <f t="shared" si="3"/>
        <v>3</v>
      </c>
      <c r="G52" s="38">
        <f t="shared" si="4"/>
        <v>68</v>
      </c>
      <c r="H52" s="41">
        <f t="shared" si="7"/>
        <v>-145940.64714573236</v>
      </c>
      <c r="I52" s="40">
        <f t="shared" si="5"/>
        <v>2414598.802207761</v>
      </c>
    </row>
    <row r="53" spans="2:9" s="26" customFormat="1" ht="11.25">
      <c r="B53" s="37">
        <f t="shared" si="0"/>
        <v>4</v>
      </c>
      <c r="C53" s="38">
        <f t="shared" si="1"/>
        <v>29</v>
      </c>
      <c r="D53" s="41">
        <f t="shared" si="6"/>
        <v>8741.816</v>
      </c>
      <c r="E53" s="40">
        <f t="shared" si="2"/>
        <v>37057.44</v>
      </c>
      <c r="F53" s="37">
        <f t="shared" si="3"/>
        <v>4</v>
      </c>
      <c r="G53" s="38">
        <f t="shared" si="4"/>
        <v>69</v>
      </c>
      <c r="H53" s="41">
        <f t="shared" si="7"/>
        <v>-150318.86656010433</v>
      </c>
      <c r="I53" s="40">
        <f t="shared" si="5"/>
        <v>2433301.8518022</v>
      </c>
    </row>
    <row r="54" spans="2:9" s="26" customFormat="1" ht="11.25">
      <c r="B54" s="37">
        <f t="shared" si="0"/>
        <v>5</v>
      </c>
      <c r="C54" s="38">
        <f t="shared" si="1"/>
        <v>30</v>
      </c>
      <c r="D54" s="41">
        <f t="shared" si="6"/>
        <v>9004.07048</v>
      </c>
      <c r="E54" s="40">
        <f t="shared" si="2"/>
        <v>48655.53128000001</v>
      </c>
      <c r="F54" s="37">
        <f t="shared" si="3"/>
        <v>5</v>
      </c>
      <c r="G54" s="38">
        <f t="shared" si="4"/>
        <v>70</v>
      </c>
      <c r="H54" s="41">
        <f t="shared" si="7"/>
        <v>-154828.43255690747</v>
      </c>
      <c r="I54" s="40">
        <f t="shared" si="5"/>
        <v>2448804.5488714464</v>
      </c>
    </row>
    <row r="55" spans="2:9" s="26" customFormat="1" ht="12.75" customHeight="1">
      <c r="B55" s="37">
        <f t="shared" si="0"/>
        <v>6</v>
      </c>
      <c r="C55" s="38">
        <f t="shared" si="1"/>
        <v>31</v>
      </c>
      <c r="D55" s="41">
        <f t="shared" si="6"/>
        <v>9274.192594400001</v>
      </c>
      <c r="E55" s="40">
        <f t="shared" si="2"/>
        <v>61335.61106400002</v>
      </c>
      <c r="F55" s="37">
        <f t="shared" si="3"/>
        <v>6</v>
      </c>
      <c r="G55" s="38">
        <f t="shared" si="4"/>
        <v>71</v>
      </c>
      <c r="H55" s="41">
        <f t="shared" si="7"/>
        <v>-159473.2855336147</v>
      </c>
      <c r="I55" s="40">
        <f t="shared" si="5"/>
        <v>2460747.5817588335</v>
      </c>
    </row>
    <row r="56" spans="2:9" s="26" customFormat="1" ht="11.25">
      <c r="B56" s="37">
        <f t="shared" si="0"/>
        <v>7</v>
      </c>
      <c r="C56" s="38">
        <f t="shared" si="1"/>
        <v>32</v>
      </c>
      <c r="D56" s="41">
        <f t="shared" si="6"/>
        <v>9552.418372232001</v>
      </c>
      <c r="E56" s="40">
        <f t="shared" si="2"/>
        <v>75181.52221071202</v>
      </c>
      <c r="F56" s="37">
        <f t="shared" si="3"/>
        <v>7</v>
      </c>
      <c r="G56" s="38">
        <f t="shared" si="4"/>
        <v>72</v>
      </c>
      <c r="H56" s="41">
        <f t="shared" si="7"/>
        <v>-164257.48409962314</v>
      </c>
      <c r="I56" s="40">
        <f t="shared" si="5"/>
        <v>2468742.4283823287</v>
      </c>
    </row>
    <row r="57" spans="2:9" s="26" customFormat="1" ht="11.25">
      <c r="B57" s="37">
        <f t="shared" si="0"/>
        <v>8</v>
      </c>
      <c r="C57" s="38">
        <f t="shared" si="1"/>
        <v>33</v>
      </c>
      <c r="D57" s="41">
        <f t="shared" si="6"/>
        <v>9838.990923398962</v>
      </c>
      <c r="E57" s="40">
        <f t="shared" si="2"/>
        <v>90283.21968886083</v>
      </c>
      <c r="F57" s="37">
        <f t="shared" si="3"/>
        <v>8</v>
      </c>
      <c r="G57" s="38">
        <f t="shared" si="4"/>
        <v>73</v>
      </c>
      <c r="H57" s="41">
        <f t="shared" si="7"/>
        <v>-169185.20862261183</v>
      </c>
      <c r="I57" s="40">
        <f t="shared" si="5"/>
        <v>2472369.1897464804</v>
      </c>
    </row>
    <row r="58" spans="2:9" s="26" customFormat="1" ht="11.25">
      <c r="B58" s="37">
        <f t="shared" si="0"/>
        <v>9</v>
      </c>
      <c r="C58" s="38">
        <f t="shared" si="1"/>
        <v>34</v>
      </c>
      <c r="D58" s="41">
        <f t="shared" si="6"/>
        <v>10134.16065110093</v>
      </c>
      <c r="E58" s="40">
        <f t="shared" si="2"/>
        <v>106737.20571818203</v>
      </c>
      <c r="F58" s="37">
        <f t="shared" si="3"/>
        <v>9</v>
      </c>
      <c r="G58" s="38">
        <f t="shared" si="4"/>
        <v>74</v>
      </c>
      <c r="H58" s="41">
        <f t="shared" si="7"/>
        <v>-174260.76488129018</v>
      </c>
      <c r="I58" s="40">
        <f t="shared" si="5"/>
        <v>2471174.2681474444</v>
      </c>
    </row>
    <row r="59" spans="2:9" s="26" customFormat="1" ht="11.25">
      <c r="B59" s="37">
        <f t="shared" si="0"/>
        <v>10</v>
      </c>
      <c r="C59" s="38">
        <f t="shared" si="1"/>
        <v>35</v>
      </c>
      <c r="D59" s="41">
        <f t="shared" si="6"/>
        <v>10438.185470633958</v>
      </c>
      <c r="E59" s="40">
        <f t="shared" si="2"/>
        <v>124646.99558908874</v>
      </c>
      <c r="F59" s="37">
        <f t="shared" si="3"/>
        <v>10</v>
      </c>
      <c r="G59" s="38">
        <f t="shared" si="4"/>
        <v>75</v>
      </c>
      <c r="H59" s="41">
        <f t="shared" si="7"/>
        <v>-179488.5878277289</v>
      </c>
      <c r="I59" s="40">
        <f t="shared" si="5"/>
        <v>2464667.8790900367</v>
      </c>
    </row>
    <row r="60" spans="2:9" s="26" customFormat="1" ht="11.25">
      <c r="B60" s="37">
        <f t="shared" si="0"/>
        <v>11</v>
      </c>
      <c r="C60" s="38">
        <f t="shared" si="1"/>
        <v>36</v>
      </c>
      <c r="D60" s="41">
        <f t="shared" si="6"/>
        <v>10751.331034752977</v>
      </c>
      <c r="E60" s="40">
        <f t="shared" si="2"/>
        <v>144123.61631507793</v>
      </c>
      <c r="F60" s="37">
        <f t="shared" si="3"/>
        <v>11</v>
      </c>
      <c r="G60" s="38">
        <f t="shared" si="4"/>
        <v>76</v>
      </c>
      <c r="H60" s="41">
        <f t="shared" si="7"/>
        <v>-184873.24546256076</v>
      </c>
      <c r="I60" s="40">
        <f t="shared" si="5"/>
        <v>2452321.385163779</v>
      </c>
    </row>
    <row r="61" spans="2:9" s="26" customFormat="1" ht="11.25">
      <c r="B61" s="37">
        <f t="shared" si="0"/>
        <v>12</v>
      </c>
      <c r="C61" s="38">
        <f t="shared" si="1"/>
        <v>37</v>
      </c>
      <c r="D61" s="41">
        <f t="shared" si="6"/>
        <v>11073.870965795566</v>
      </c>
      <c r="E61" s="40">
        <f t="shared" si="2"/>
        <v>165286.14042292896</v>
      </c>
      <c r="F61" s="37">
        <f t="shared" si="3"/>
        <v>12</v>
      </c>
      <c r="G61" s="38">
        <f t="shared" si="4"/>
        <v>77</v>
      </c>
      <c r="H61" s="41">
        <f t="shared" si="7"/>
        <v>-190419.4428264376</v>
      </c>
      <c r="I61" s="40">
        <f t="shared" si="5"/>
        <v>2433564.439298806</v>
      </c>
    </row>
    <row r="62" spans="2:9" s="26" customFormat="1" ht="11.25">
      <c r="B62" s="37">
        <f t="shared" si="0"/>
        <v>13</v>
      </c>
      <c r="C62" s="38">
        <f t="shared" si="1"/>
        <v>38</v>
      </c>
      <c r="D62" s="41">
        <f t="shared" si="6"/>
        <v>11406.087094769433</v>
      </c>
      <c r="E62" s="40">
        <f t="shared" si="2"/>
        <v>188262.25734730344</v>
      </c>
      <c r="F62" s="37">
        <f t="shared" si="3"/>
        <v>13</v>
      </c>
      <c r="G62" s="38">
        <f t="shared" si="4"/>
        <v>78</v>
      </c>
      <c r="H62" s="41">
        <f t="shared" si="7"/>
        <v>-196132.02611123072</v>
      </c>
      <c r="I62" s="40">
        <f t="shared" si="5"/>
        <v>2407781.923938492</v>
      </c>
    </row>
    <row r="63" spans="2:9" s="26" customFormat="1" ht="11.25">
      <c r="B63" s="37">
        <f t="shared" si="0"/>
        <v>14</v>
      </c>
      <c r="C63" s="38">
        <f t="shared" si="1"/>
        <v>39</v>
      </c>
      <c r="D63" s="41">
        <f t="shared" si="6"/>
        <v>11748.269707612517</v>
      </c>
      <c r="E63" s="40">
        <f t="shared" si="2"/>
        <v>213188.88506922722</v>
      </c>
      <c r="F63" s="37">
        <f t="shared" si="3"/>
        <v>14</v>
      </c>
      <c r="G63" s="38">
        <f t="shared" si="4"/>
        <v>79</v>
      </c>
      <c r="H63" s="41">
        <f t="shared" si="7"/>
        <v>-202015.98689456764</v>
      </c>
      <c r="I63" s="40">
        <f t="shared" si="5"/>
        <v>2374310.671719619</v>
      </c>
    </row>
    <row r="64" spans="2:9" s="26" customFormat="1" ht="11.25">
      <c r="B64" s="37">
        <f t="shared" si="0"/>
        <v>15</v>
      </c>
      <c r="C64" s="38">
        <f t="shared" si="1"/>
        <v>40</v>
      </c>
      <c r="D64" s="41">
        <f t="shared" si="6"/>
        <v>12100.717798840893</v>
      </c>
      <c r="E64" s="40">
        <f t="shared" si="2"/>
        <v>240212.82482291403</v>
      </c>
      <c r="F64" s="37">
        <f t="shared" si="3"/>
        <v>15</v>
      </c>
      <c r="G64" s="38">
        <f t="shared" si="4"/>
        <v>80</v>
      </c>
      <c r="H64" s="41">
        <f t="shared" si="7"/>
        <v>-208076.46650140468</v>
      </c>
      <c r="I64" s="40">
        <f t="shared" si="5"/>
        <v>2332435.952238588</v>
      </c>
    </row>
    <row r="65" spans="2:9" s="26" customFormat="1" ht="11.25">
      <c r="B65" s="37">
        <f t="shared" si="0"/>
        <v>16</v>
      </c>
      <c r="C65" s="38">
        <f t="shared" si="1"/>
        <v>41</v>
      </c>
      <c r="D65" s="41">
        <f t="shared" si="6"/>
        <v>12463.73933280612</v>
      </c>
      <c r="E65" s="40">
        <f t="shared" si="2"/>
        <v>269491.46189332416</v>
      </c>
      <c r="F65" s="37">
        <f t="shared" si="3"/>
        <v>16</v>
      </c>
      <c r="G65" s="38">
        <f t="shared" si="4"/>
        <v>81</v>
      </c>
      <c r="H65" s="41">
        <f t="shared" si="7"/>
        <v>-214318.76049644683</v>
      </c>
      <c r="I65" s="40">
        <f t="shared" si="5"/>
        <v>2281387.7083988427</v>
      </c>
    </row>
    <row r="66" spans="2:9" s="26" customFormat="1" ht="11.25">
      <c r="B66" s="37">
        <f t="shared" si="0"/>
        <v>17</v>
      </c>
      <c r="C66" s="38">
        <f t="shared" si="1"/>
        <v>42</v>
      </c>
      <c r="D66" s="41">
        <f t="shared" si="6"/>
        <v>12837.651512790304</v>
      </c>
      <c r="E66" s="40">
        <f t="shared" si="2"/>
        <v>301193.51573864714</v>
      </c>
      <c r="F66" s="37">
        <f t="shared" si="3"/>
        <v>17</v>
      </c>
      <c r="G66" s="38">
        <f t="shared" si="4"/>
        <v>82</v>
      </c>
      <c r="H66" s="41">
        <f t="shared" si="7"/>
        <v>-220748.32331134024</v>
      </c>
      <c r="I66" s="40">
        <f t="shared" si="5"/>
        <v>2220336.524675422</v>
      </c>
    </row>
    <row r="67" spans="2:9" s="26" customFormat="1" ht="11.25">
      <c r="B67" s="37">
        <f t="shared" si="0"/>
        <v>18</v>
      </c>
      <c r="C67" s="38">
        <f t="shared" si="1"/>
        <v>43</v>
      </c>
      <c r="D67" s="41">
        <f t="shared" si="6"/>
        <v>13222.781058174014</v>
      </c>
      <c r="E67" s="40">
        <f t="shared" si="2"/>
        <v>335499.8428985265</v>
      </c>
      <c r="F67" s="37">
        <f t="shared" si="3"/>
        <v>18</v>
      </c>
      <c r="G67" s="38">
        <f t="shared" si="4"/>
        <v>83</v>
      </c>
      <c r="H67" s="41">
        <f t="shared" si="7"/>
        <v>-227370.77301068045</v>
      </c>
      <c r="I67" s="40">
        <f t="shared" si="5"/>
        <v>2148389.308392021</v>
      </c>
    </row>
    <row r="68" spans="2:9" s="26" customFormat="1" ht="11.25">
      <c r="B68" s="37">
        <f t="shared" si="0"/>
        <v>19</v>
      </c>
      <c r="C68" s="38">
        <f t="shared" si="1"/>
        <v>44</v>
      </c>
      <c r="D68" s="41">
        <f t="shared" si="6"/>
        <v>13619.464489919235</v>
      </c>
      <c r="E68" s="40">
        <f t="shared" si="2"/>
        <v>372604.29639134265</v>
      </c>
      <c r="F68" s="37">
        <f t="shared" si="3"/>
        <v>19</v>
      </c>
      <c r="G68" s="38">
        <f t="shared" si="4"/>
        <v>84</v>
      </c>
      <c r="H68" s="41">
        <f t="shared" si="7"/>
        <v>-234191.89620100087</v>
      </c>
      <c r="I68" s="40">
        <f t="shared" si="5"/>
        <v>2064584.6637784617</v>
      </c>
    </row>
    <row r="69" spans="2:9" s="26" customFormat="1" ht="11.25">
      <c r="B69" s="37">
        <f t="shared" si="0"/>
        <v>20</v>
      </c>
      <c r="C69" s="38">
        <f t="shared" si="1"/>
        <v>45</v>
      </c>
      <c r="D69" s="41">
        <f t="shared" si="6"/>
        <v>14028.048424616813</v>
      </c>
      <c r="E69" s="40">
        <f t="shared" si="2"/>
        <v>412714.64556335344</v>
      </c>
      <c r="F69" s="37">
        <f t="shared" si="3"/>
        <v>20</v>
      </c>
      <c r="G69" s="38">
        <f t="shared" si="4"/>
        <v>85</v>
      </c>
      <c r="H69" s="41">
        <f t="shared" si="7"/>
        <v>-241217.6530870309</v>
      </c>
      <c r="I69" s="40">
        <f t="shared" si="5"/>
        <v>1967887.937155923</v>
      </c>
    </row>
    <row r="70" spans="2:9" s="26" customFormat="1" ht="11.25">
      <c r="B70" s="37">
        <f t="shared" si="0"/>
        <v>21</v>
      </c>
      <c r="C70" s="38">
        <f t="shared" si="1"/>
        <v>46</v>
      </c>
      <c r="D70" s="41">
        <f t="shared" si="6"/>
        <v>14448.889877355317</v>
      </c>
      <c r="E70" s="40">
        <f t="shared" si="2"/>
        <v>456053.5606301435</v>
      </c>
      <c r="F70" s="37">
        <f t="shared" si="3"/>
        <v>21</v>
      </c>
      <c r="G70" s="38">
        <f t="shared" si="4"/>
        <v>86</v>
      </c>
      <c r="H70" s="41">
        <f t="shared" si="7"/>
        <v>-248454.18267964182</v>
      </c>
      <c r="I70" s="40">
        <f t="shared" si="5"/>
        <v>1857185.9100771963</v>
      </c>
    </row>
    <row r="71" spans="2:9" s="26" customFormat="1" ht="11.25">
      <c r="B71" s="37">
        <f t="shared" si="0"/>
        <v>22</v>
      </c>
      <c r="C71" s="38">
        <f t="shared" si="1"/>
        <v>47</v>
      </c>
      <c r="D71" s="41">
        <f t="shared" si="6"/>
        <v>14882.356573675977</v>
      </c>
      <c r="E71" s="40">
        <f t="shared" si="2"/>
        <v>502859.6664479296</v>
      </c>
      <c r="F71" s="37">
        <f t="shared" si="3"/>
        <v>22</v>
      </c>
      <c r="G71" s="38">
        <f t="shared" si="4"/>
        <v>87</v>
      </c>
      <c r="H71" s="41">
        <f t="shared" si="7"/>
        <v>-255907.80816003107</v>
      </c>
      <c r="I71" s="40">
        <f t="shared" si="5"/>
        <v>1731281.115622569</v>
      </c>
    </row>
    <row r="72" spans="2:9" s="26" customFormat="1" ht="11.25">
      <c r="B72" s="37">
        <f t="shared" si="0"/>
        <v>23</v>
      </c>
      <c r="C72" s="38">
        <f t="shared" si="1"/>
        <v>48</v>
      </c>
      <c r="D72" s="41">
        <f t="shared" si="6"/>
        <v>15328.827270886257</v>
      </c>
      <c r="E72" s="40">
        <f t="shared" si="2"/>
        <v>553388.670370171</v>
      </c>
      <c r="F72" s="37">
        <f t="shared" si="3"/>
        <v>23</v>
      </c>
      <c r="G72" s="38">
        <f t="shared" si="4"/>
        <v>88</v>
      </c>
      <c r="H72" s="41">
        <f t="shared" si="7"/>
        <v>-263585.042404832</v>
      </c>
      <c r="I72" s="40">
        <f t="shared" si="5"/>
        <v>1588885.7513113169</v>
      </c>
    </row>
    <row r="73" spans="2:9" s="26" customFormat="1" ht="11.25">
      <c r="B73" s="37">
        <f t="shared" si="0"/>
        <v>24</v>
      </c>
      <c r="C73" s="38">
        <f t="shared" si="1"/>
        <v>49</v>
      </c>
      <c r="D73" s="41">
        <f t="shared" si="6"/>
        <v>15788.692089012846</v>
      </c>
      <c r="E73" s="40">
        <f t="shared" si="2"/>
        <v>607914.5693850957</v>
      </c>
      <c r="F73" s="37">
        <f t="shared" si="3"/>
        <v>24</v>
      </c>
      <c r="G73" s="38">
        <f t="shared" si="4"/>
        <v>89</v>
      </c>
      <c r="H73" s="41">
        <f t="shared" si="7"/>
        <v>-271492.593676977</v>
      </c>
      <c r="I73" s="40">
        <f t="shared" si="5"/>
        <v>1428615.1602261323</v>
      </c>
    </row>
    <row r="74" spans="2:9" s="26" customFormat="1" ht="11.25">
      <c r="B74" s="37">
        <f t="shared" si="0"/>
        <v>25</v>
      </c>
      <c r="C74" s="38">
        <f t="shared" si="1"/>
        <v>50</v>
      </c>
      <c r="D74" s="41">
        <f t="shared" si="6"/>
        <v>16262.352851683232</v>
      </c>
      <c r="E74" s="40">
        <f t="shared" si="2"/>
        <v>666730.9420937358</v>
      </c>
      <c r="F74" s="37">
        <f t="shared" si="3"/>
        <v>25</v>
      </c>
      <c r="G74" s="38">
        <f t="shared" si="4"/>
        <v>90</v>
      </c>
      <c r="H74" s="41">
        <f t="shared" si="7"/>
        <v>-279637.3714872863</v>
      </c>
      <c r="I74" s="40">
        <f t="shared" si="5"/>
        <v>1248980.8499546754</v>
      </c>
    </row>
    <row r="75" spans="2:9" s="26" customFormat="1" ht="11.25">
      <c r="B75" s="37">
        <f t="shared" si="0"/>
        <v>26</v>
      </c>
      <c r="C75" s="38">
        <f t="shared" si="1"/>
        <v>51</v>
      </c>
      <c r="D75" s="41">
        <f t="shared" si="6"/>
        <v>16750.22343723373</v>
      </c>
      <c r="E75" s="40">
        <f t="shared" si="2"/>
        <v>730152.331477531</v>
      </c>
      <c r="F75" s="37">
        <f t="shared" si="3"/>
        <v>26</v>
      </c>
      <c r="G75" s="38">
        <f t="shared" si="4"/>
        <v>91</v>
      </c>
      <c r="H75" s="41">
        <f t="shared" si="7"/>
        <v>-288026.4926319049</v>
      </c>
      <c r="I75" s="40">
        <f t="shared" si="5"/>
        <v>1048383.0168195978</v>
      </c>
    </row>
    <row r="76" spans="2:9" s="26" customFormat="1" ht="11.25">
      <c r="B76" s="37">
        <f t="shared" si="0"/>
        <v>27</v>
      </c>
      <c r="C76" s="38">
        <f t="shared" si="1"/>
        <v>52</v>
      </c>
      <c r="D76" s="41">
        <f t="shared" si="6"/>
        <v>17252.73014035074</v>
      </c>
      <c r="E76" s="40">
        <f t="shared" si="2"/>
        <v>798515.724821309</v>
      </c>
      <c r="F76" s="37">
        <f t="shared" si="3"/>
        <v>27</v>
      </c>
      <c r="G76" s="38">
        <f t="shared" si="4"/>
        <v>92</v>
      </c>
      <c r="H76" s="41">
        <f t="shared" si="7"/>
        <v>-296667.28741086205</v>
      </c>
      <c r="I76" s="40">
        <f t="shared" si="5"/>
        <v>825102.5405861076</v>
      </c>
    </row>
    <row r="77" spans="2:9" s="26" customFormat="1" ht="11.25">
      <c r="B77" s="37">
        <f t="shared" si="0"/>
        <v>28</v>
      </c>
      <c r="C77" s="38">
        <f t="shared" si="1"/>
        <v>53</v>
      </c>
      <c r="D77" s="41">
        <f t="shared" si="6"/>
        <v>17770.312044561262</v>
      </c>
      <c r="E77" s="40">
        <f t="shared" si="2"/>
        <v>872182.1376033619</v>
      </c>
      <c r="F77" s="37">
        <f t="shared" si="3"/>
        <v>28</v>
      </c>
      <c r="G77" s="38">
        <f t="shared" si="4"/>
        <v>93</v>
      </c>
      <c r="H77" s="41">
        <f t="shared" si="7"/>
        <v>-305567.3060331879</v>
      </c>
      <c r="I77" s="40">
        <f t="shared" si="5"/>
        <v>577292.4123939474</v>
      </c>
    </row>
    <row r="78" spans="2:9" s="26" customFormat="1" ht="11.25">
      <c r="B78" s="37">
        <f t="shared" si="0"/>
        <v>29</v>
      </c>
      <c r="C78" s="38">
        <f t="shared" si="1"/>
        <v>54</v>
      </c>
      <c r="D78" s="41">
        <f t="shared" si="6"/>
        <v>18303.4214058981</v>
      </c>
      <c r="E78" s="40">
        <f t="shared" si="2"/>
        <v>951538.3086414953</v>
      </c>
      <c r="F78" s="37">
        <f t="shared" si="3"/>
        <v>29</v>
      </c>
      <c r="G78" s="38">
        <f t="shared" si="4"/>
        <v>94</v>
      </c>
      <c r="H78" s="41">
        <f t="shared" si="7"/>
        <v>-314734.32521418354</v>
      </c>
      <c r="I78" s="40">
        <f t="shared" si="5"/>
        <v>302968.55604734016</v>
      </c>
    </row>
    <row r="79" spans="2:9" s="26" customFormat="1" ht="11.25">
      <c r="B79" s="37">
        <f t="shared" si="0"/>
        <v>30</v>
      </c>
      <c r="C79" s="38">
        <f t="shared" si="1"/>
        <v>55</v>
      </c>
      <c r="D79" s="41">
        <f t="shared" si="6"/>
        <v>18852.524048075044</v>
      </c>
      <c r="E79" s="40">
        <f t="shared" si="2"/>
        <v>1036998.5142944751</v>
      </c>
      <c r="F79" s="37">
        <f t="shared" si="3"/>
        <v>30</v>
      </c>
      <c r="G79" s="38">
        <f t="shared" si="4"/>
        <v>95</v>
      </c>
      <c r="H79" s="41">
        <f t="shared" si="7"/>
        <v>-324176.35497060907</v>
      </c>
      <c r="I79" s="40">
        <f t="shared" si="5"/>
        <v>4.493631422519684E-08</v>
      </c>
    </row>
    <row r="80" spans="2:9" s="26" customFormat="1" ht="11.25">
      <c r="B80" s="37">
        <f t="shared" si="0"/>
        <v>31</v>
      </c>
      <c r="C80" s="38">
        <f t="shared" si="1"/>
        <v>56</v>
      </c>
      <c r="D80" s="41">
        <f t="shared" si="6"/>
        <v>19418.099769517295</v>
      </c>
      <c r="E80" s="40">
        <f t="shared" si="2"/>
        <v>1129006.5100646056</v>
      </c>
      <c r="F80" s="37">
        <f t="shared" si="3"/>
      </c>
      <c r="G80" s="38">
        <f t="shared" si="4"/>
      </c>
      <c r="H80" s="41">
        <f t="shared" si="7"/>
      </c>
      <c r="I80" s="40">
        <f t="shared" si="5"/>
      </c>
    </row>
    <row r="81" spans="2:9" s="26" customFormat="1" ht="11.25">
      <c r="B81" s="37">
        <f t="shared" si="0"/>
        <v>32</v>
      </c>
      <c r="C81" s="38">
        <f t="shared" si="1"/>
        <v>57</v>
      </c>
      <c r="D81" s="41">
        <f t="shared" si="6"/>
        <v>20000.642762602816</v>
      </c>
      <c r="E81" s="40">
        <f t="shared" si="2"/>
        <v>1228037.608531731</v>
      </c>
      <c r="F81" s="44" t="e">
        <f t="shared" si="3"/>
        <v>#VALUE!</v>
      </c>
      <c r="G81" s="38" t="e">
        <f t="shared" si="4"/>
        <v>#VALUE!</v>
      </c>
      <c r="H81" s="41" t="e">
        <f t="shared" si="7"/>
        <v>#VALUE!</v>
      </c>
      <c r="I81" s="40" t="e">
        <f t="shared" si="5"/>
        <v>#VALUE!</v>
      </c>
    </row>
    <row r="82" spans="2:9" s="26" customFormat="1" ht="11.25">
      <c r="B82" s="37">
        <f aca="true" t="shared" si="8" ref="B82:B113">IF(1+B81&lt;=D$20,1+B81,"")</f>
        <v>33</v>
      </c>
      <c r="C82" s="38">
        <f aca="true" t="shared" si="9" ref="C82:C113">IF(B82&lt;&gt;"",1+C81,"")</f>
        <v>58</v>
      </c>
      <c r="D82" s="41">
        <f t="shared" si="6"/>
        <v>20600.6620454809</v>
      </c>
      <c r="E82" s="40">
        <f aca="true" t="shared" si="10" ref="E82:E113">E81*(1+$D$17)+D82</f>
        <v>1334600.9031744332</v>
      </c>
      <c r="F82" s="44" t="e">
        <f aca="true" t="shared" si="11" ref="F82:F113">IF(1+F81&lt;=D$21,1+F81,"")</f>
        <v>#VALUE!</v>
      </c>
      <c r="G82" s="38" t="e">
        <f aca="true" t="shared" si="12" ref="G82:G113">IF(F82&lt;&gt;"",1+G81,"")</f>
        <v>#VALUE!</v>
      </c>
      <c r="H82" s="41" t="e">
        <f t="shared" si="7"/>
        <v>#VALUE!</v>
      </c>
      <c r="I82" s="40" t="e">
        <f aca="true" t="shared" si="13" ref="I82:I113">IF(F82&lt;&gt;"",I81*(1+$D$17)+H82,"")</f>
        <v>#VALUE!</v>
      </c>
    </row>
    <row r="83" spans="2:9" s="26" customFormat="1" ht="11.25">
      <c r="B83" s="37">
        <f t="shared" si="8"/>
        <v>34</v>
      </c>
      <c r="C83" s="38">
        <f t="shared" si="9"/>
        <v>59</v>
      </c>
      <c r="D83" s="41">
        <f aca="true" t="shared" si="14" ref="D83:D114">IF(B83&lt;&gt;"",D82*(1+$D$16),"")</f>
        <v>21218.68190684533</v>
      </c>
      <c r="E83" s="40">
        <f t="shared" si="10"/>
        <v>1449241.648303489</v>
      </c>
      <c r="F83" s="44" t="e">
        <f t="shared" si="11"/>
        <v>#VALUE!</v>
      </c>
      <c r="G83" s="38" t="e">
        <f t="shared" si="12"/>
        <v>#VALUE!</v>
      </c>
      <c r="H83" s="41" t="e">
        <f aca="true" t="shared" si="15" ref="H83:H114">IF(F83&lt;&gt;"",H82*(1+$D$16),"")</f>
        <v>#VALUE!</v>
      </c>
      <c r="I83" s="40" t="e">
        <f t="shared" si="13"/>
        <v>#VALUE!</v>
      </c>
    </row>
    <row r="84" spans="2:9" s="26" customFormat="1" ht="11.25">
      <c r="B84" s="37">
        <f t="shared" si="8"/>
        <v>35</v>
      </c>
      <c r="C84" s="38">
        <f t="shared" si="9"/>
        <v>60</v>
      </c>
      <c r="D84" s="41">
        <f t="shared" si="14"/>
        <v>21855.24236405069</v>
      </c>
      <c r="E84" s="40">
        <f t="shared" si="10"/>
        <v>1572543.806048784</v>
      </c>
      <c r="F84" s="44" t="e">
        <f t="shared" si="11"/>
        <v>#VALUE!</v>
      </c>
      <c r="G84" s="38" t="e">
        <f t="shared" si="12"/>
        <v>#VALUE!</v>
      </c>
      <c r="H84" s="41" t="e">
        <f t="shared" si="15"/>
        <v>#VALUE!</v>
      </c>
      <c r="I84" s="40" t="e">
        <f t="shared" si="13"/>
        <v>#VALUE!</v>
      </c>
    </row>
    <row r="85" spans="2:9" s="26" customFormat="1" ht="11.25">
      <c r="B85" s="37">
        <f t="shared" si="8"/>
        <v>36</v>
      </c>
      <c r="C85" s="38">
        <f t="shared" si="9"/>
        <v>61</v>
      </c>
      <c r="D85" s="41">
        <f t="shared" si="14"/>
        <v>22510.89963497221</v>
      </c>
      <c r="E85" s="40">
        <f t="shared" si="10"/>
        <v>1705132.7721071711</v>
      </c>
      <c r="F85" s="44" t="e">
        <f t="shared" si="11"/>
        <v>#VALUE!</v>
      </c>
      <c r="G85" s="38" t="e">
        <f t="shared" si="12"/>
        <v>#VALUE!</v>
      </c>
      <c r="H85" s="41" t="e">
        <f t="shared" si="15"/>
        <v>#VALUE!</v>
      </c>
      <c r="I85" s="40" t="e">
        <f t="shared" si="13"/>
        <v>#VALUE!</v>
      </c>
    </row>
    <row r="86" spans="2:9" s="26" customFormat="1" ht="11.25">
      <c r="B86" s="37">
        <f t="shared" si="8"/>
        <v>37</v>
      </c>
      <c r="C86" s="38">
        <f t="shared" si="9"/>
        <v>62</v>
      </c>
      <c r="D86" s="41">
        <f t="shared" si="14"/>
        <v>23186.22662402138</v>
      </c>
      <c r="E86" s="40">
        <f t="shared" si="10"/>
        <v>1847678.2927786945</v>
      </c>
      <c r="F86" s="44" t="e">
        <f t="shared" si="11"/>
        <v>#VALUE!</v>
      </c>
      <c r="G86" s="38" t="e">
        <f t="shared" si="12"/>
        <v>#VALUE!</v>
      </c>
      <c r="H86" s="41" t="e">
        <f t="shared" si="15"/>
        <v>#VALUE!</v>
      </c>
      <c r="I86" s="40" t="e">
        <f t="shared" si="13"/>
        <v>#VALUE!</v>
      </c>
    </row>
    <row r="87" spans="2:9" s="26" customFormat="1" ht="11.25">
      <c r="B87" s="37">
        <f t="shared" si="8"/>
        <v>38</v>
      </c>
      <c r="C87" s="38">
        <f t="shared" si="9"/>
        <v>63</v>
      </c>
      <c r="D87" s="41">
        <f t="shared" si="14"/>
        <v>23881.81342274202</v>
      </c>
      <c r="E87" s="40">
        <f t="shared" si="10"/>
        <v>2000897.5866959454</v>
      </c>
      <c r="F87" s="44" t="e">
        <f t="shared" si="11"/>
        <v>#VALUE!</v>
      </c>
      <c r="G87" s="38" t="e">
        <f t="shared" si="12"/>
        <v>#VALUE!</v>
      </c>
      <c r="H87" s="41" t="e">
        <f t="shared" si="15"/>
        <v>#VALUE!</v>
      </c>
      <c r="I87" s="40" t="e">
        <f t="shared" si="13"/>
        <v>#VALUE!</v>
      </c>
    </row>
    <row r="88" spans="2:9" s="26" customFormat="1" ht="11.25">
      <c r="B88" s="37">
        <f t="shared" si="8"/>
        <v>39</v>
      </c>
      <c r="C88" s="38">
        <f t="shared" si="9"/>
        <v>64</v>
      </c>
      <c r="D88" s="41">
        <f t="shared" si="14"/>
        <v>24598.267825424282</v>
      </c>
      <c r="E88" s="40">
        <f t="shared" si="10"/>
        <v>2165558.685590086</v>
      </c>
      <c r="F88" s="44" t="e">
        <f t="shared" si="11"/>
        <v>#VALUE!</v>
      </c>
      <c r="G88" s="38" t="e">
        <f t="shared" si="12"/>
        <v>#VALUE!</v>
      </c>
      <c r="H88" s="41" t="e">
        <f t="shared" si="15"/>
        <v>#VALUE!</v>
      </c>
      <c r="I88" s="40" t="e">
        <f t="shared" si="13"/>
        <v>#VALUE!</v>
      </c>
    </row>
    <row r="89" spans="2:9" s="26" customFormat="1" ht="11.25">
      <c r="B89" s="37">
        <f t="shared" si="8"/>
        <v>40</v>
      </c>
      <c r="C89" s="38">
        <f t="shared" si="9"/>
        <v>65</v>
      </c>
      <c r="D89" s="41">
        <f t="shared" si="14"/>
        <v>25336.21586018701</v>
      </c>
      <c r="E89" s="40">
        <f t="shared" si="10"/>
        <v>2342484.009441579</v>
      </c>
      <c r="F89" s="44" t="e">
        <f t="shared" si="11"/>
        <v>#VALUE!</v>
      </c>
      <c r="G89" s="38" t="e">
        <f t="shared" si="12"/>
        <v>#VALUE!</v>
      </c>
      <c r="H89" s="41" t="e">
        <f t="shared" si="15"/>
        <v>#VALUE!</v>
      </c>
      <c r="I89" s="40" t="e">
        <f t="shared" si="13"/>
        <v>#VALUE!</v>
      </c>
    </row>
    <row r="90" spans="1:9" s="26" customFormat="1" ht="11.25">
      <c r="A90" s="42"/>
      <c r="B90" s="37">
        <f t="shared" si="8"/>
      </c>
      <c r="C90" s="38">
        <f t="shared" si="9"/>
      </c>
      <c r="D90" s="41">
        <f t="shared" si="14"/>
      </c>
      <c r="E90" s="40" t="e">
        <f t="shared" si="10"/>
        <v>#VALUE!</v>
      </c>
      <c r="F90" s="44" t="e">
        <f t="shared" si="11"/>
        <v>#VALUE!</v>
      </c>
      <c r="G90" s="38" t="e">
        <f t="shared" si="12"/>
        <v>#VALUE!</v>
      </c>
      <c r="H90" s="41" t="e">
        <f t="shared" si="15"/>
        <v>#VALUE!</v>
      </c>
      <c r="I90" s="40" t="e">
        <f t="shared" si="13"/>
        <v>#VALUE!</v>
      </c>
    </row>
    <row r="91" spans="2:9" s="26" customFormat="1" ht="11.25">
      <c r="B91" s="37" t="e">
        <f t="shared" si="8"/>
        <v>#VALUE!</v>
      </c>
      <c r="C91" s="38" t="e">
        <f t="shared" si="9"/>
        <v>#VALUE!</v>
      </c>
      <c r="D91" s="41" t="e">
        <f t="shared" si="14"/>
        <v>#VALUE!</v>
      </c>
      <c r="E91" s="40" t="e">
        <f t="shared" si="10"/>
        <v>#VALUE!</v>
      </c>
      <c r="F91" s="44" t="e">
        <f t="shared" si="11"/>
        <v>#VALUE!</v>
      </c>
      <c r="G91" s="38" t="e">
        <f t="shared" si="12"/>
        <v>#VALUE!</v>
      </c>
      <c r="H91" s="41" t="e">
        <f t="shared" si="15"/>
        <v>#VALUE!</v>
      </c>
      <c r="I91" s="40" t="e">
        <f t="shared" si="13"/>
        <v>#VALUE!</v>
      </c>
    </row>
    <row r="92" spans="2:9" s="26" customFormat="1" ht="11.25">
      <c r="B92" s="37" t="e">
        <f t="shared" si="8"/>
        <v>#VALUE!</v>
      </c>
      <c r="C92" s="38" t="e">
        <f t="shared" si="9"/>
        <v>#VALUE!</v>
      </c>
      <c r="D92" s="41" t="e">
        <f t="shared" si="14"/>
        <v>#VALUE!</v>
      </c>
      <c r="E92" s="40" t="e">
        <f t="shared" si="10"/>
        <v>#VALUE!</v>
      </c>
      <c r="F92" s="44" t="e">
        <f t="shared" si="11"/>
        <v>#VALUE!</v>
      </c>
      <c r="G92" s="38" t="e">
        <f t="shared" si="12"/>
        <v>#VALUE!</v>
      </c>
      <c r="H92" s="41" t="e">
        <f t="shared" si="15"/>
        <v>#VALUE!</v>
      </c>
      <c r="I92" s="40" t="e">
        <f t="shared" si="13"/>
        <v>#VALUE!</v>
      </c>
    </row>
    <row r="93" spans="2:9" s="26" customFormat="1" ht="11.25">
      <c r="B93" s="44" t="e">
        <f t="shared" si="8"/>
        <v>#VALUE!</v>
      </c>
      <c r="C93" s="38" t="e">
        <f t="shared" si="9"/>
        <v>#VALUE!</v>
      </c>
      <c r="D93" s="41" t="e">
        <f t="shared" si="14"/>
        <v>#VALUE!</v>
      </c>
      <c r="E93" s="40" t="e">
        <f t="shared" si="10"/>
        <v>#VALUE!</v>
      </c>
      <c r="F93" s="44" t="e">
        <f t="shared" si="11"/>
        <v>#VALUE!</v>
      </c>
      <c r="G93" s="38" t="e">
        <f t="shared" si="12"/>
        <v>#VALUE!</v>
      </c>
      <c r="H93" s="41" t="e">
        <f t="shared" si="15"/>
        <v>#VALUE!</v>
      </c>
      <c r="I93" s="40" t="e">
        <f t="shared" si="13"/>
        <v>#VALUE!</v>
      </c>
    </row>
    <row r="94" spans="2:9" s="26" customFormat="1" ht="11.25">
      <c r="B94" s="44" t="e">
        <f t="shared" si="8"/>
        <v>#VALUE!</v>
      </c>
      <c r="C94" s="38" t="e">
        <f t="shared" si="9"/>
        <v>#VALUE!</v>
      </c>
      <c r="D94" s="41" t="e">
        <f t="shared" si="14"/>
        <v>#VALUE!</v>
      </c>
      <c r="E94" s="40" t="e">
        <f t="shared" si="10"/>
        <v>#VALUE!</v>
      </c>
      <c r="F94" s="44" t="e">
        <f t="shared" si="11"/>
        <v>#VALUE!</v>
      </c>
      <c r="G94" s="38" t="e">
        <f t="shared" si="12"/>
        <v>#VALUE!</v>
      </c>
      <c r="H94" s="41" t="e">
        <f t="shared" si="15"/>
        <v>#VALUE!</v>
      </c>
      <c r="I94" s="40" t="e">
        <f t="shared" si="13"/>
        <v>#VALUE!</v>
      </c>
    </row>
    <row r="95" spans="2:9" s="26" customFormat="1" ht="11.25">
      <c r="B95" s="44" t="e">
        <f t="shared" si="8"/>
        <v>#VALUE!</v>
      </c>
      <c r="C95" s="38" t="e">
        <f t="shared" si="9"/>
        <v>#VALUE!</v>
      </c>
      <c r="D95" s="41" t="e">
        <f t="shared" si="14"/>
        <v>#VALUE!</v>
      </c>
      <c r="E95" s="40" t="e">
        <f t="shared" si="10"/>
        <v>#VALUE!</v>
      </c>
      <c r="F95" s="44" t="e">
        <f t="shared" si="11"/>
        <v>#VALUE!</v>
      </c>
      <c r="G95" s="38" t="e">
        <f t="shared" si="12"/>
        <v>#VALUE!</v>
      </c>
      <c r="H95" s="41" t="e">
        <f t="shared" si="15"/>
        <v>#VALUE!</v>
      </c>
      <c r="I95" s="40" t="e">
        <f t="shared" si="13"/>
        <v>#VALUE!</v>
      </c>
    </row>
    <row r="96" spans="2:9" s="26" customFormat="1" ht="11.25">
      <c r="B96" s="44" t="e">
        <f t="shared" si="8"/>
        <v>#VALUE!</v>
      </c>
      <c r="C96" s="38" t="e">
        <f t="shared" si="9"/>
        <v>#VALUE!</v>
      </c>
      <c r="D96" s="41" t="e">
        <f t="shared" si="14"/>
        <v>#VALUE!</v>
      </c>
      <c r="E96" s="40" t="e">
        <f t="shared" si="10"/>
        <v>#VALUE!</v>
      </c>
      <c r="F96" s="44" t="e">
        <f t="shared" si="11"/>
        <v>#VALUE!</v>
      </c>
      <c r="G96" s="38" t="e">
        <f t="shared" si="12"/>
        <v>#VALUE!</v>
      </c>
      <c r="H96" s="41" t="e">
        <f t="shared" si="15"/>
        <v>#VALUE!</v>
      </c>
      <c r="I96" s="40" t="e">
        <f t="shared" si="13"/>
        <v>#VALUE!</v>
      </c>
    </row>
    <row r="97" spans="2:9" s="26" customFormat="1" ht="11.25">
      <c r="B97" s="44" t="e">
        <f t="shared" si="8"/>
        <v>#VALUE!</v>
      </c>
      <c r="C97" s="38" t="e">
        <f t="shared" si="9"/>
        <v>#VALUE!</v>
      </c>
      <c r="D97" s="41" t="e">
        <f t="shared" si="14"/>
        <v>#VALUE!</v>
      </c>
      <c r="E97" s="40" t="e">
        <f t="shared" si="10"/>
        <v>#VALUE!</v>
      </c>
      <c r="F97" s="44" t="e">
        <f t="shared" si="11"/>
        <v>#VALUE!</v>
      </c>
      <c r="G97" s="38" t="e">
        <f t="shared" si="12"/>
        <v>#VALUE!</v>
      </c>
      <c r="H97" s="41" t="e">
        <f t="shared" si="15"/>
        <v>#VALUE!</v>
      </c>
      <c r="I97" s="40" t="e">
        <f t="shared" si="13"/>
        <v>#VALUE!</v>
      </c>
    </row>
    <row r="98" spans="2:9" s="26" customFormat="1" ht="11.25">
      <c r="B98" s="44" t="e">
        <f t="shared" si="8"/>
        <v>#VALUE!</v>
      </c>
      <c r="C98" s="38" t="e">
        <f t="shared" si="9"/>
        <v>#VALUE!</v>
      </c>
      <c r="D98" s="41" t="e">
        <f t="shared" si="14"/>
        <v>#VALUE!</v>
      </c>
      <c r="E98" s="40" t="e">
        <f t="shared" si="10"/>
        <v>#VALUE!</v>
      </c>
      <c r="F98" s="44" t="e">
        <f t="shared" si="11"/>
        <v>#VALUE!</v>
      </c>
      <c r="G98" s="38" t="e">
        <f t="shared" si="12"/>
        <v>#VALUE!</v>
      </c>
      <c r="H98" s="41" t="e">
        <f t="shared" si="15"/>
        <v>#VALUE!</v>
      </c>
      <c r="I98" s="40" t="e">
        <f t="shared" si="13"/>
        <v>#VALUE!</v>
      </c>
    </row>
    <row r="99" spans="2:9" s="26" customFormat="1" ht="11.25">
      <c r="B99" s="44" t="e">
        <f t="shared" si="8"/>
        <v>#VALUE!</v>
      </c>
      <c r="C99" s="38" t="e">
        <f t="shared" si="9"/>
        <v>#VALUE!</v>
      </c>
      <c r="D99" s="41" t="e">
        <f t="shared" si="14"/>
        <v>#VALUE!</v>
      </c>
      <c r="E99" s="40" t="e">
        <f t="shared" si="10"/>
        <v>#VALUE!</v>
      </c>
      <c r="F99" s="44" t="e">
        <f t="shared" si="11"/>
        <v>#VALUE!</v>
      </c>
      <c r="G99" s="38" t="e">
        <f t="shared" si="12"/>
        <v>#VALUE!</v>
      </c>
      <c r="H99" s="41" t="e">
        <f t="shared" si="15"/>
        <v>#VALUE!</v>
      </c>
      <c r="I99" s="40" t="e">
        <f t="shared" si="13"/>
        <v>#VALUE!</v>
      </c>
    </row>
    <row r="100" spans="2:9" s="26" customFormat="1" ht="11.25">
      <c r="B100" s="44" t="e">
        <f t="shared" si="8"/>
        <v>#VALUE!</v>
      </c>
      <c r="C100" s="38" t="e">
        <f t="shared" si="9"/>
        <v>#VALUE!</v>
      </c>
      <c r="D100" s="41" t="e">
        <f t="shared" si="14"/>
        <v>#VALUE!</v>
      </c>
      <c r="E100" s="40" t="e">
        <f t="shared" si="10"/>
        <v>#VALUE!</v>
      </c>
      <c r="F100" s="44" t="e">
        <f t="shared" si="11"/>
        <v>#VALUE!</v>
      </c>
      <c r="G100" s="38" t="e">
        <f t="shared" si="12"/>
        <v>#VALUE!</v>
      </c>
      <c r="H100" s="41" t="e">
        <f t="shared" si="15"/>
        <v>#VALUE!</v>
      </c>
      <c r="I100" s="40" t="e">
        <f t="shared" si="13"/>
        <v>#VALUE!</v>
      </c>
    </row>
    <row r="101" spans="2:9" s="26" customFormat="1" ht="11.25">
      <c r="B101" s="44" t="e">
        <f t="shared" si="8"/>
        <v>#VALUE!</v>
      </c>
      <c r="C101" s="38" t="e">
        <f t="shared" si="9"/>
        <v>#VALUE!</v>
      </c>
      <c r="D101" s="41" t="e">
        <f t="shared" si="14"/>
        <v>#VALUE!</v>
      </c>
      <c r="E101" s="40" t="e">
        <f t="shared" si="10"/>
        <v>#VALUE!</v>
      </c>
      <c r="F101" s="44" t="e">
        <f t="shared" si="11"/>
        <v>#VALUE!</v>
      </c>
      <c r="G101" s="38" t="e">
        <f t="shared" si="12"/>
        <v>#VALUE!</v>
      </c>
      <c r="H101" s="41" t="e">
        <f t="shared" si="15"/>
        <v>#VALUE!</v>
      </c>
      <c r="I101" s="40" t="e">
        <f t="shared" si="13"/>
        <v>#VALUE!</v>
      </c>
    </row>
    <row r="102" spans="2:9" s="26" customFormat="1" ht="11.25">
      <c r="B102" s="44" t="e">
        <f t="shared" si="8"/>
        <v>#VALUE!</v>
      </c>
      <c r="C102" s="38" t="e">
        <f t="shared" si="9"/>
        <v>#VALUE!</v>
      </c>
      <c r="D102" s="41" t="e">
        <f t="shared" si="14"/>
        <v>#VALUE!</v>
      </c>
      <c r="E102" s="40" t="e">
        <f t="shared" si="10"/>
        <v>#VALUE!</v>
      </c>
      <c r="F102" s="44" t="e">
        <f t="shared" si="11"/>
        <v>#VALUE!</v>
      </c>
      <c r="G102" s="38" t="e">
        <f t="shared" si="12"/>
        <v>#VALUE!</v>
      </c>
      <c r="H102" s="41" t="e">
        <f t="shared" si="15"/>
        <v>#VALUE!</v>
      </c>
      <c r="I102" s="40" t="e">
        <f t="shared" si="13"/>
        <v>#VALUE!</v>
      </c>
    </row>
    <row r="103" spans="2:9" s="26" customFormat="1" ht="11.25">
      <c r="B103" s="44" t="e">
        <f t="shared" si="8"/>
        <v>#VALUE!</v>
      </c>
      <c r="C103" s="38" t="e">
        <f t="shared" si="9"/>
        <v>#VALUE!</v>
      </c>
      <c r="D103" s="41" t="e">
        <f t="shared" si="14"/>
        <v>#VALUE!</v>
      </c>
      <c r="E103" s="40" t="e">
        <f t="shared" si="10"/>
        <v>#VALUE!</v>
      </c>
      <c r="F103" s="44" t="e">
        <f t="shared" si="11"/>
        <v>#VALUE!</v>
      </c>
      <c r="G103" s="38" t="e">
        <f t="shared" si="12"/>
        <v>#VALUE!</v>
      </c>
      <c r="H103" s="41" t="e">
        <f t="shared" si="15"/>
        <v>#VALUE!</v>
      </c>
      <c r="I103" s="40" t="e">
        <f t="shared" si="13"/>
        <v>#VALUE!</v>
      </c>
    </row>
    <row r="104" spans="2:9" s="26" customFormat="1" ht="11.25">
      <c r="B104" s="44" t="e">
        <f t="shared" si="8"/>
        <v>#VALUE!</v>
      </c>
      <c r="C104" s="38" t="e">
        <f t="shared" si="9"/>
        <v>#VALUE!</v>
      </c>
      <c r="D104" s="41" t="e">
        <f t="shared" si="14"/>
        <v>#VALUE!</v>
      </c>
      <c r="E104" s="40" t="e">
        <f t="shared" si="10"/>
        <v>#VALUE!</v>
      </c>
      <c r="F104" s="44" t="e">
        <f t="shared" si="11"/>
        <v>#VALUE!</v>
      </c>
      <c r="G104" s="38" t="e">
        <f t="shared" si="12"/>
        <v>#VALUE!</v>
      </c>
      <c r="H104" s="41" t="e">
        <f t="shared" si="15"/>
        <v>#VALUE!</v>
      </c>
      <c r="I104" s="40" t="e">
        <f t="shared" si="13"/>
        <v>#VALUE!</v>
      </c>
    </row>
    <row r="105" spans="2:9" s="26" customFormat="1" ht="11.25">
      <c r="B105" s="44" t="e">
        <f t="shared" si="8"/>
        <v>#VALUE!</v>
      </c>
      <c r="C105" s="38" t="e">
        <f t="shared" si="9"/>
        <v>#VALUE!</v>
      </c>
      <c r="D105" s="41" t="e">
        <f t="shared" si="14"/>
        <v>#VALUE!</v>
      </c>
      <c r="E105" s="40" t="e">
        <f t="shared" si="10"/>
        <v>#VALUE!</v>
      </c>
      <c r="F105" s="44" t="e">
        <f t="shared" si="11"/>
        <v>#VALUE!</v>
      </c>
      <c r="G105" s="38" t="e">
        <f t="shared" si="12"/>
        <v>#VALUE!</v>
      </c>
      <c r="H105" s="41" t="e">
        <f t="shared" si="15"/>
        <v>#VALUE!</v>
      </c>
      <c r="I105" s="40" t="e">
        <f t="shared" si="13"/>
        <v>#VALUE!</v>
      </c>
    </row>
    <row r="106" spans="2:9" s="26" customFormat="1" ht="11.25">
      <c r="B106" s="44" t="e">
        <f t="shared" si="8"/>
        <v>#VALUE!</v>
      </c>
      <c r="C106" s="38" t="e">
        <f t="shared" si="9"/>
        <v>#VALUE!</v>
      </c>
      <c r="D106" s="41" t="e">
        <f t="shared" si="14"/>
        <v>#VALUE!</v>
      </c>
      <c r="E106" s="40" t="e">
        <f t="shared" si="10"/>
        <v>#VALUE!</v>
      </c>
      <c r="F106" s="44" t="e">
        <f t="shared" si="11"/>
        <v>#VALUE!</v>
      </c>
      <c r="G106" s="38" t="e">
        <f t="shared" si="12"/>
        <v>#VALUE!</v>
      </c>
      <c r="H106" s="41" t="e">
        <f t="shared" si="15"/>
        <v>#VALUE!</v>
      </c>
      <c r="I106" s="40" t="e">
        <f t="shared" si="13"/>
        <v>#VALUE!</v>
      </c>
    </row>
    <row r="107" spans="2:9" s="26" customFormat="1" ht="11.25">
      <c r="B107" s="37" t="e">
        <f t="shared" si="8"/>
        <v>#VALUE!</v>
      </c>
      <c r="C107" s="38" t="e">
        <f t="shared" si="9"/>
        <v>#VALUE!</v>
      </c>
      <c r="D107" s="41" t="e">
        <f t="shared" si="14"/>
        <v>#VALUE!</v>
      </c>
      <c r="E107" s="40" t="e">
        <f t="shared" si="10"/>
        <v>#VALUE!</v>
      </c>
      <c r="F107" s="44" t="e">
        <f t="shared" si="11"/>
        <v>#VALUE!</v>
      </c>
      <c r="G107" s="38" t="e">
        <f t="shared" si="12"/>
        <v>#VALUE!</v>
      </c>
      <c r="H107" s="41" t="e">
        <f t="shared" si="15"/>
        <v>#VALUE!</v>
      </c>
      <c r="I107" s="40" t="e">
        <f t="shared" si="13"/>
        <v>#VALUE!</v>
      </c>
    </row>
    <row r="108" spans="2:9" s="26" customFormat="1" ht="11.25">
      <c r="B108" s="37" t="e">
        <f t="shared" si="8"/>
        <v>#VALUE!</v>
      </c>
      <c r="C108" s="38" t="e">
        <f t="shared" si="9"/>
        <v>#VALUE!</v>
      </c>
      <c r="D108" s="41" t="e">
        <f t="shared" si="14"/>
        <v>#VALUE!</v>
      </c>
      <c r="E108" s="40" t="e">
        <f t="shared" si="10"/>
        <v>#VALUE!</v>
      </c>
      <c r="F108" s="37" t="e">
        <f t="shared" si="11"/>
        <v>#VALUE!</v>
      </c>
      <c r="G108" s="38" t="e">
        <f t="shared" si="12"/>
        <v>#VALUE!</v>
      </c>
      <c r="H108" s="41" t="e">
        <f t="shared" si="15"/>
        <v>#VALUE!</v>
      </c>
      <c r="I108" s="40" t="e">
        <f t="shared" si="13"/>
        <v>#VALUE!</v>
      </c>
    </row>
    <row r="109" spans="2:9" s="26" customFormat="1" ht="11.25">
      <c r="B109" s="37" t="e">
        <f t="shared" si="8"/>
        <v>#VALUE!</v>
      </c>
      <c r="C109" s="38" t="e">
        <f t="shared" si="9"/>
        <v>#VALUE!</v>
      </c>
      <c r="D109" s="41" t="e">
        <f t="shared" si="14"/>
        <v>#VALUE!</v>
      </c>
      <c r="E109" s="40" t="e">
        <f t="shared" si="10"/>
        <v>#VALUE!</v>
      </c>
      <c r="F109" s="37" t="e">
        <f t="shared" si="11"/>
        <v>#VALUE!</v>
      </c>
      <c r="G109" s="38" t="e">
        <f t="shared" si="12"/>
        <v>#VALUE!</v>
      </c>
      <c r="H109" s="41" t="e">
        <f t="shared" si="15"/>
        <v>#VALUE!</v>
      </c>
      <c r="I109" s="40" t="e">
        <f t="shared" si="13"/>
        <v>#VALUE!</v>
      </c>
    </row>
    <row r="110" spans="2:9" s="26" customFormat="1" ht="11.25">
      <c r="B110" s="37" t="e">
        <f t="shared" si="8"/>
        <v>#VALUE!</v>
      </c>
      <c r="C110" s="38" t="e">
        <f t="shared" si="9"/>
        <v>#VALUE!</v>
      </c>
      <c r="D110" s="41" t="e">
        <f t="shared" si="14"/>
        <v>#VALUE!</v>
      </c>
      <c r="E110" s="40" t="e">
        <f t="shared" si="10"/>
        <v>#VALUE!</v>
      </c>
      <c r="F110" s="37" t="e">
        <f t="shared" si="11"/>
        <v>#VALUE!</v>
      </c>
      <c r="G110" s="38" t="e">
        <f t="shared" si="12"/>
        <v>#VALUE!</v>
      </c>
      <c r="H110" s="41" t="e">
        <f t="shared" si="15"/>
        <v>#VALUE!</v>
      </c>
      <c r="I110" s="40" t="e">
        <f t="shared" si="13"/>
        <v>#VALUE!</v>
      </c>
    </row>
    <row r="111" spans="2:9" s="26" customFormat="1" ht="11.25">
      <c r="B111" s="37" t="e">
        <f t="shared" si="8"/>
        <v>#VALUE!</v>
      </c>
      <c r="C111" s="38" t="e">
        <f t="shared" si="9"/>
        <v>#VALUE!</v>
      </c>
      <c r="D111" s="41" t="e">
        <f t="shared" si="14"/>
        <v>#VALUE!</v>
      </c>
      <c r="E111" s="40" t="e">
        <f t="shared" si="10"/>
        <v>#VALUE!</v>
      </c>
      <c r="F111" s="37" t="e">
        <f t="shared" si="11"/>
        <v>#VALUE!</v>
      </c>
      <c r="G111" s="38" t="e">
        <f t="shared" si="12"/>
        <v>#VALUE!</v>
      </c>
      <c r="H111" s="41" t="e">
        <f t="shared" si="15"/>
        <v>#VALUE!</v>
      </c>
      <c r="I111" s="40" t="e">
        <f t="shared" si="13"/>
        <v>#VALUE!</v>
      </c>
    </row>
    <row r="112" spans="2:9" s="26" customFormat="1" ht="11.25">
      <c r="B112" s="37" t="e">
        <f t="shared" si="8"/>
        <v>#VALUE!</v>
      </c>
      <c r="C112" s="38" t="e">
        <f t="shared" si="9"/>
        <v>#VALUE!</v>
      </c>
      <c r="D112" s="41" t="e">
        <f t="shared" si="14"/>
        <v>#VALUE!</v>
      </c>
      <c r="E112" s="40" t="e">
        <f t="shared" si="10"/>
        <v>#VALUE!</v>
      </c>
      <c r="F112" s="37" t="e">
        <f t="shared" si="11"/>
        <v>#VALUE!</v>
      </c>
      <c r="G112" s="38" t="e">
        <f t="shared" si="12"/>
        <v>#VALUE!</v>
      </c>
      <c r="H112" s="41" t="e">
        <f t="shared" si="15"/>
        <v>#VALUE!</v>
      </c>
      <c r="I112" s="40" t="e">
        <f t="shared" si="13"/>
        <v>#VALUE!</v>
      </c>
    </row>
    <row r="113" spans="2:9" s="26" customFormat="1" ht="11.25">
      <c r="B113" s="37" t="e">
        <f t="shared" si="8"/>
        <v>#VALUE!</v>
      </c>
      <c r="C113" s="38" t="e">
        <f t="shared" si="9"/>
        <v>#VALUE!</v>
      </c>
      <c r="D113" s="41" t="e">
        <f t="shared" si="14"/>
        <v>#VALUE!</v>
      </c>
      <c r="E113" s="40" t="e">
        <f t="shared" si="10"/>
        <v>#VALUE!</v>
      </c>
      <c r="F113" s="37" t="e">
        <f t="shared" si="11"/>
        <v>#VALUE!</v>
      </c>
      <c r="G113" s="38" t="e">
        <f t="shared" si="12"/>
        <v>#VALUE!</v>
      </c>
      <c r="H113" s="41" t="e">
        <f t="shared" si="15"/>
        <v>#VALUE!</v>
      </c>
      <c r="I113" s="40" t="e">
        <f t="shared" si="13"/>
        <v>#VALUE!</v>
      </c>
    </row>
    <row r="114" spans="2:9" s="26" customFormat="1" ht="11.25">
      <c r="B114" s="37" t="e">
        <f aca="true" t="shared" si="16" ref="B114:B145">IF(1+B113&lt;=D$20,1+B113,"")</f>
        <v>#VALUE!</v>
      </c>
      <c r="C114" s="38" t="e">
        <f aca="true" t="shared" si="17" ref="C114:C145">IF(B114&lt;&gt;"",1+C113,"")</f>
        <v>#VALUE!</v>
      </c>
      <c r="D114" s="41" t="e">
        <f t="shared" si="14"/>
        <v>#VALUE!</v>
      </c>
      <c r="E114" s="40" t="e">
        <f aca="true" t="shared" si="18" ref="E114:E145">E113*(1+$D$17)+D114</f>
        <v>#VALUE!</v>
      </c>
      <c r="F114" s="37" t="e">
        <f aca="true" t="shared" si="19" ref="F114:F145">IF(1+F113&lt;=D$21,1+F113,"")</f>
        <v>#VALUE!</v>
      </c>
      <c r="G114" s="38" t="e">
        <f aca="true" t="shared" si="20" ref="G114:G145">IF(F114&lt;&gt;"",1+G113,"")</f>
        <v>#VALUE!</v>
      </c>
      <c r="H114" s="41" t="e">
        <f t="shared" si="15"/>
        <v>#VALUE!</v>
      </c>
      <c r="I114" s="40" t="e">
        <f aca="true" t="shared" si="21" ref="I114:I145">IF(F114&lt;&gt;"",I113*(1+$D$17)+H114,"")</f>
        <v>#VALUE!</v>
      </c>
    </row>
    <row r="115" spans="2:9" s="26" customFormat="1" ht="11.25">
      <c r="B115" s="37" t="e">
        <f t="shared" si="16"/>
        <v>#VALUE!</v>
      </c>
      <c r="C115" s="38" t="e">
        <f t="shared" si="17"/>
        <v>#VALUE!</v>
      </c>
      <c r="D115" s="41" t="e">
        <f aca="true" t="shared" si="22" ref="D115:D145">IF(B115&lt;&gt;"",D114*(1+$D$16),"")</f>
        <v>#VALUE!</v>
      </c>
      <c r="E115" s="40" t="e">
        <f t="shared" si="18"/>
        <v>#VALUE!</v>
      </c>
      <c r="F115" s="37" t="e">
        <f t="shared" si="19"/>
        <v>#VALUE!</v>
      </c>
      <c r="G115" s="38" t="e">
        <f t="shared" si="20"/>
        <v>#VALUE!</v>
      </c>
      <c r="H115" s="41" t="e">
        <f aca="true" t="shared" si="23" ref="H115:H145">IF(F115&lt;&gt;"",H114*(1+$D$16),"")</f>
        <v>#VALUE!</v>
      </c>
      <c r="I115" s="40" t="e">
        <f t="shared" si="21"/>
        <v>#VALUE!</v>
      </c>
    </row>
    <row r="116" spans="2:9" s="26" customFormat="1" ht="11.25">
      <c r="B116" s="37" t="e">
        <f t="shared" si="16"/>
        <v>#VALUE!</v>
      </c>
      <c r="C116" s="38" t="e">
        <f t="shared" si="17"/>
        <v>#VALUE!</v>
      </c>
      <c r="D116" s="41" t="e">
        <f t="shared" si="22"/>
        <v>#VALUE!</v>
      </c>
      <c r="E116" s="40" t="e">
        <f t="shared" si="18"/>
        <v>#VALUE!</v>
      </c>
      <c r="F116" s="37" t="e">
        <f t="shared" si="19"/>
        <v>#VALUE!</v>
      </c>
      <c r="G116" s="38" t="e">
        <f t="shared" si="20"/>
        <v>#VALUE!</v>
      </c>
      <c r="H116" s="41" t="e">
        <f t="shared" si="23"/>
        <v>#VALUE!</v>
      </c>
      <c r="I116" s="40" t="e">
        <f t="shared" si="21"/>
        <v>#VALUE!</v>
      </c>
    </row>
    <row r="117" spans="2:9" s="26" customFormat="1" ht="11.25">
      <c r="B117" s="37" t="e">
        <f t="shared" si="16"/>
        <v>#VALUE!</v>
      </c>
      <c r="C117" s="38" t="e">
        <f t="shared" si="17"/>
        <v>#VALUE!</v>
      </c>
      <c r="D117" s="41" t="e">
        <f t="shared" si="22"/>
        <v>#VALUE!</v>
      </c>
      <c r="E117" s="40" t="e">
        <f t="shared" si="18"/>
        <v>#VALUE!</v>
      </c>
      <c r="F117" s="37" t="e">
        <f t="shared" si="19"/>
        <v>#VALUE!</v>
      </c>
      <c r="G117" s="38" t="e">
        <f t="shared" si="20"/>
        <v>#VALUE!</v>
      </c>
      <c r="H117" s="41" t="e">
        <f t="shared" si="23"/>
        <v>#VALUE!</v>
      </c>
      <c r="I117" s="40" t="e">
        <f t="shared" si="21"/>
        <v>#VALUE!</v>
      </c>
    </row>
    <row r="118" spans="2:9" s="26" customFormat="1" ht="11.25">
      <c r="B118" s="37" t="e">
        <f t="shared" si="16"/>
        <v>#VALUE!</v>
      </c>
      <c r="C118" s="38" t="e">
        <f t="shared" si="17"/>
        <v>#VALUE!</v>
      </c>
      <c r="D118" s="41" t="e">
        <f t="shared" si="22"/>
        <v>#VALUE!</v>
      </c>
      <c r="E118" s="40" t="e">
        <f t="shared" si="18"/>
        <v>#VALUE!</v>
      </c>
      <c r="F118" s="37" t="e">
        <f t="shared" si="19"/>
        <v>#VALUE!</v>
      </c>
      <c r="G118" s="38" t="e">
        <f t="shared" si="20"/>
        <v>#VALUE!</v>
      </c>
      <c r="H118" s="41" t="e">
        <f t="shared" si="23"/>
        <v>#VALUE!</v>
      </c>
      <c r="I118" s="40" t="e">
        <f t="shared" si="21"/>
        <v>#VALUE!</v>
      </c>
    </row>
    <row r="119" spans="2:9" s="26" customFormat="1" ht="11.25">
      <c r="B119" s="37" t="e">
        <f t="shared" si="16"/>
        <v>#VALUE!</v>
      </c>
      <c r="C119" s="38" t="e">
        <f t="shared" si="17"/>
        <v>#VALUE!</v>
      </c>
      <c r="D119" s="41" t="e">
        <f t="shared" si="22"/>
        <v>#VALUE!</v>
      </c>
      <c r="E119" s="40" t="e">
        <f t="shared" si="18"/>
        <v>#VALUE!</v>
      </c>
      <c r="F119" s="37" t="e">
        <f t="shared" si="19"/>
        <v>#VALUE!</v>
      </c>
      <c r="G119" s="38" t="e">
        <f t="shared" si="20"/>
        <v>#VALUE!</v>
      </c>
      <c r="H119" s="41" t="e">
        <f t="shared" si="23"/>
        <v>#VALUE!</v>
      </c>
      <c r="I119" s="40" t="e">
        <f t="shared" si="21"/>
        <v>#VALUE!</v>
      </c>
    </row>
    <row r="120" spans="2:9" s="26" customFormat="1" ht="11.25">
      <c r="B120" s="37" t="e">
        <f t="shared" si="16"/>
        <v>#VALUE!</v>
      </c>
      <c r="C120" s="38" t="e">
        <f t="shared" si="17"/>
        <v>#VALUE!</v>
      </c>
      <c r="D120" s="41" t="e">
        <f t="shared" si="22"/>
        <v>#VALUE!</v>
      </c>
      <c r="E120" s="40" t="e">
        <f t="shared" si="18"/>
        <v>#VALUE!</v>
      </c>
      <c r="F120" s="37" t="e">
        <f t="shared" si="19"/>
        <v>#VALUE!</v>
      </c>
      <c r="G120" s="38" t="e">
        <f t="shared" si="20"/>
        <v>#VALUE!</v>
      </c>
      <c r="H120" s="41" t="e">
        <f t="shared" si="23"/>
        <v>#VALUE!</v>
      </c>
      <c r="I120" s="40" t="e">
        <f t="shared" si="21"/>
        <v>#VALUE!</v>
      </c>
    </row>
    <row r="121" spans="2:9" s="26" customFormat="1" ht="11.25">
      <c r="B121" s="37" t="e">
        <f t="shared" si="16"/>
        <v>#VALUE!</v>
      </c>
      <c r="C121" s="38" t="e">
        <f t="shared" si="17"/>
        <v>#VALUE!</v>
      </c>
      <c r="D121" s="41" t="e">
        <f t="shared" si="22"/>
        <v>#VALUE!</v>
      </c>
      <c r="E121" s="40" t="e">
        <f t="shared" si="18"/>
        <v>#VALUE!</v>
      </c>
      <c r="F121" s="37" t="e">
        <f t="shared" si="19"/>
        <v>#VALUE!</v>
      </c>
      <c r="G121" s="38" t="e">
        <f t="shared" si="20"/>
        <v>#VALUE!</v>
      </c>
      <c r="H121" s="41" t="e">
        <f t="shared" si="23"/>
        <v>#VALUE!</v>
      </c>
      <c r="I121" s="40" t="e">
        <f t="shared" si="21"/>
        <v>#VALUE!</v>
      </c>
    </row>
    <row r="122" spans="2:9" s="26" customFormat="1" ht="11.25">
      <c r="B122" s="37" t="e">
        <f t="shared" si="16"/>
        <v>#VALUE!</v>
      </c>
      <c r="C122" s="38" t="e">
        <f t="shared" si="17"/>
        <v>#VALUE!</v>
      </c>
      <c r="D122" s="41" t="e">
        <f t="shared" si="22"/>
        <v>#VALUE!</v>
      </c>
      <c r="E122" s="40" t="e">
        <f t="shared" si="18"/>
        <v>#VALUE!</v>
      </c>
      <c r="F122" s="37" t="e">
        <f t="shared" si="19"/>
        <v>#VALUE!</v>
      </c>
      <c r="G122" s="38" t="e">
        <f t="shared" si="20"/>
        <v>#VALUE!</v>
      </c>
      <c r="H122" s="41" t="e">
        <f t="shared" si="23"/>
        <v>#VALUE!</v>
      </c>
      <c r="I122" s="40" t="e">
        <f t="shared" si="21"/>
        <v>#VALUE!</v>
      </c>
    </row>
    <row r="123" spans="2:9" s="26" customFormat="1" ht="11.25">
      <c r="B123" s="37" t="e">
        <f t="shared" si="16"/>
        <v>#VALUE!</v>
      </c>
      <c r="C123" s="38" t="e">
        <f t="shared" si="17"/>
        <v>#VALUE!</v>
      </c>
      <c r="D123" s="41" t="e">
        <f t="shared" si="22"/>
        <v>#VALUE!</v>
      </c>
      <c r="E123" s="40" t="e">
        <f t="shared" si="18"/>
        <v>#VALUE!</v>
      </c>
      <c r="F123" s="37" t="e">
        <f t="shared" si="19"/>
        <v>#VALUE!</v>
      </c>
      <c r="G123" s="38" t="e">
        <f t="shared" si="20"/>
        <v>#VALUE!</v>
      </c>
      <c r="H123" s="41" t="e">
        <f t="shared" si="23"/>
        <v>#VALUE!</v>
      </c>
      <c r="I123" s="40" t="e">
        <f t="shared" si="21"/>
        <v>#VALUE!</v>
      </c>
    </row>
    <row r="124" spans="2:9" s="26" customFormat="1" ht="11.25">
      <c r="B124" s="37" t="e">
        <f t="shared" si="16"/>
        <v>#VALUE!</v>
      </c>
      <c r="C124" s="38" t="e">
        <f t="shared" si="17"/>
        <v>#VALUE!</v>
      </c>
      <c r="D124" s="41" t="e">
        <f t="shared" si="22"/>
        <v>#VALUE!</v>
      </c>
      <c r="E124" s="40" t="e">
        <f t="shared" si="18"/>
        <v>#VALUE!</v>
      </c>
      <c r="F124" s="37" t="e">
        <f t="shared" si="19"/>
        <v>#VALUE!</v>
      </c>
      <c r="G124" s="38" t="e">
        <f t="shared" si="20"/>
        <v>#VALUE!</v>
      </c>
      <c r="H124" s="41" t="e">
        <f t="shared" si="23"/>
        <v>#VALUE!</v>
      </c>
      <c r="I124" s="40" t="e">
        <f t="shared" si="21"/>
        <v>#VALUE!</v>
      </c>
    </row>
    <row r="125" spans="2:9" s="26" customFormat="1" ht="11.25">
      <c r="B125" s="37" t="e">
        <f t="shared" si="16"/>
        <v>#VALUE!</v>
      </c>
      <c r="C125" s="38" t="e">
        <f t="shared" si="17"/>
        <v>#VALUE!</v>
      </c>
      <c r="D125" s="41" t="e">
        <f t="shared" si="22"/>
        <v>#VALUE!</v>
      </c>
      <c r="E125" s="40" t="e">
        <f t="shared" si="18"/>
        <v>#VALUE!</v>
      </c>
      <c r="F125" s="37" t="e">
        <f t="shared" si="19"/>
        <v>#VALUE!</v>
      </c>
      <c r="G125" s="38" t="e">
        <f t="shared" si="20"/>
        <v>#VALUE!</v>
      </c>
      <c r="H125" s="41" t="e">
        <f t="shared" si="23"/>
        <v>#VALUE!</v>
      </c>
      <c r="I125" s="40" t="e">
        <f t="shared" si="21"/>
        <v>#VALUE!</v>
      </c>
    </row>
    <row r="126" spans="2:9" s="26" customFormat="1" ht="11.25">
      <c r="B126" s="37" t="e">
        <f t="shared" si="16"/>
        <v>#VALUE!</v>
      </c>
      <c r="C126" s="38" t="e">
        <f t="shared" si="17"/>
        <v>#VALUE!</v>
      </c>
      <c r="D126" s="41" t="e">
        <f t="shared" si="22"/>
        <v>#VALUE!</v>
      </c>
      <c r="E126" s="40" t="e">
        <f t="shared" si="18"/>
        <v>#VALUE!</v>
      </c>
      <c r="F126" s="37" t="e">
        <f t="shared" si="19"/>
        <v>#VALUE!</v>
      </c>
      <c r="G126" s="38" t="e">
        <f t="shared" si="20"/>
        <v>#VALUE!</v>
      </c>
      <c r="H126" s="41" t="e">
        <f t="shared" si="23"/>
        <v>#VALUE!</v>
      </c>
      <c r="I126" s="40" t="e">
        <f t="shared" si="21"/>
        <v>#VALUE!</v>
      </c>
    </row>
    <row r="127" spans="2:9" s="26" customFormat="1" ht="11.25">
      <c r="B127" s="37" t="e">
        <f t="shared" si="16"/>
        <v>#VALUE!</v>
      </c>
      <c r="C127" s="38" t="e">
        <f t="shared" si="17"/>
        <v>#VALUE!</v>
      </c>
      <c r="D127" s="41" t="e">
        <f t="shared" si="22"/>
        <v>#VALUE!</v>
      </c>
      <c r="E127" s="40" t="e">
        <f t="shared" si="18"/>
        <v>#VALUE!</v>
      </c>
      <c r="F127" s="37" t="e">
        <f t="shared" si="19"/>
        <v>#VALUE!</v>
      </c>
      <c r="G127" s="38" t="e">
        <f t="shared" si="20"/>
        <v>#VALUE!</v>
      </c>
      <c r="H127" s="41" t="e">
        <f t="shared" si="23"/>
        <v>#VALUE!</v>
      </c>
      <c r="I127" s="40" t="e">
        <f t="shared" si="21"/>
        <v>#VALUE!</v>
      </c>
    </row>
    <row r="128" spans="2:9" s="26" customFormat="1" ht="11.25">
      <c r="B128" s="37" t="e">
        <f t="shared" si="16"/>
        <v>#VALUE!</v>
      </c>
      <c r="C128" s="38" t="e">
        <f t="shared" si="17"/>
        <v>#VALUE!</v>
      </c>
      <c r="D128" s="41" t="e">
        <f t="shared" si="22"/>
        <v>#VALUE!</v>
      </c>
      <c r="E128" s="40" t="e">
        <f t="shared" si="18"/>
        <v>#VALUE!</v>
      </c>
      <c r="F128" s="37" t="e">
        <f t="shared" si="19"/>
        <v>#VALUE!</v>
      </c>
      <c r="G128" s="38" t="e">
        <f t="shared" si="20"/>
        <v>#VALUE!</v>
      </c>
      <c r="H128" s="41" t="e">
        <f t="shared" si="23"/>
        <v>#VALUE!</v>
      </c>
      <c r="I128" s="40" t="e">
        <f t="shared" si="21"/>
        <v>#VALUE!</v>
      </c>
    </row>
    <row r="129" spans="2:9" s="26" customFormat="1" ht="11.25">
      <c r="B129" s="37" t="e">
        <f t="shared" si="16"/>
        <v>#VALUE!</v>
      </c>
      <c r="C129" s="38" t="e">
        <f t="shared" si="17"/>
        <v>#VALUE!</v>
      </c>
      <c r="D129" s="41" t="e">
        <f t="shared" si="22"/>
        <v>#VALUE!</v>
      </c>
      <c r="E129" s="40" t="e">
        <f t="shared" si="18"/>
        <v>#VALUE!</v>
      </c>
      <c r="F129" s="37" t="e">
        <f t="shared" si="19"/>
        <v>#VALUE!</v>
      </c>
      <c r="G129" s="38" t="e">
        <f t="shared" si="20"/>
        <v>#VALUE!</v>
      </c>
      <c r="H129" s="41" t="e">
        <f t="shared" si="23"/>
        <v>#VALUE!</v>
      </c>
      <c r="I129" s="40" t="e">
        <f t="shared" si="21"/>
        <v>#VALUE!</v>
      </c>
    </row>
    <row r="130" spans="2:9" s="26" customFormat="1" ht="11.25">
      <c r="B130" s="37" t="e">
        <f t="shared" si="16"/>
        <v>#VALUE!</v>
      </c>
      <c r="C130" s="38" t="e">
        <f t="shared" si="17"/>
        <v>#VALUE!</v>
      </c>
      <c r="D130" s="41" t="e">
        <f t="shared" si="22"/>
        <v>#VALUE!</v>
      </c>
      <c r="E130" s="40" t="e">
        <f t="shared" si="18"/>
        <v>#VALUE!</v>
      </c>
      <c r="F130" s="37" t="e">
        <f t="shared" si="19"/>
        <v>#VALUE!</v>
      </c>
      <c r="G130" s="38" t="e">
        <f t="shared" si="20"/>
        <v>#VALUE!</v>
      </c>
      <c r="H130" s="41" t="e">
        <f t="shared" si="23"/>
        <v>#VALUE!</v>
      </c>
      <c r="I130" s="40" t="e">
        <f t="shared" si="21"/>
        <v>#VALUE!</v>
      </c>
    </row>
    <row r="131" spans="2:9" s="26" customFormat="1" ht="11.25">
      <c r="B131" s="37" t="e">
        <f t="shared" si="16"/>
        <v>#VALUE!</v>
      </c>
      <c r="C131" s="38" t="e">
        <f t="shared" si="17"/>
        <v>#VALUE!</v>
      </c>
      <c r="D131" s="41" t="e">
        <f t="shared" si="22"/>
        <v>#VALUE!</v>
      </c>
      <c r="E131" s="40" t="e">
        <f t="shared" si="18"/>
        <v>#VALUE!</v>
      </c>
      <c r="F131" s="37" t="e">
        <f t="shared" si="19"/>
        <v>#VALUE!</v>
      </c>
      <c r="G131" s="38" t="e">
        <f t="shared" si="20"/>
        <v>#VALUE!</v>
      </c>
      <c r="H131" s="41" t="e">
        <f t="shared" si="23"/>
        <v>#VALUE!</v>
      </c>
      <c r="I131" s="40" t="e">
        <f t="shared" si="21"/>
        <v>#VALUE!</v>
      </c>
    </row>
    <row r="132" spans="2:9" s="26" customFormat="1" ht="11.25">
      <c r="B132" s="37" t="e">
        <f t="shared" si="16"/>
        <v>#VALUE!</v>
      </c>
      <c r="C132" s="38" t="e">
        <f t="shared" si="17"/>
        <v>#VALUE!</v>
      </c>
      <c r="D132" s="41" t="e">
        <f t="shared" si="22"/>
        <v>#VALUE!</v>
      </c>
      <c r="E132" s="40" t="e">
        <f t="shared" si="18"/>
        <v>#VALUE!</v>
      </c>
      <c r="F132" s="37" t="e">
        <f t="shared" si="19"/>
        <v>#VALUE!</v>
      </c>
      <c r="G132" s="38" t="e">
        <f t="shared" si="20"/>
        <v>#VALUE!</v>
      </c>
      <c r="H132" s="41" t="e">
        <f t="shared" si="23"/>
        <v>#VALUE!</v>
      </c>
      <c r="I132" s="40" t="e">
        <f t="shared" si="21"/>
        <v>#VALUE!</v>
      </c>
    </row>
    <row r="133" spans="2:9" s="26" customFormat="1" ht="11.25">
      <c r="B133" s="37" t="e">
        <f t="shared" si="16"/>
        <v>#VALUE!</v>
      </c>
      <c r="C133" s="38" t="e">
        <f t="shared" si="17"/>
        <v>#VALUE!</v>
      </c>
      <c r="D133" s="41" t="e">
        <f t="shared" si="22"/>
        <v>#VALUE!</v>
      </c>
      <c r="E133" s="40" t="e">
        <f t="shared" si="18"/>
        <v>#VALUE!</v>
      </c>
      <c r="F133" s="37" t="e">
        <f t="shared" si="19"/>
        <v>#VALUE!</v>
      </c>
      <c r="G133" s="38" t="e">
        <f t="shared" si="20"/>
        <v>#VALUE!</v>
      </c>
      <c r="H133" s="41" t="e">
        <f t="shared" si="23"/>
        <v>#VALUE!</v>
      </c>
      <c r="I133" s="40" t="e">
        <f t="shared" si="21"/>
        <v>#VALUE!</v>
      </c>
    </row>
    <row r="134" spans="2:9" s="26" customFormat="1" ht="11.25">
      <c r="B134" s="37" t="e">
        <f t="shared" si="16"/>
        <v>#VALUE!</v>
      </c>
      <c r="C134" s="38" t="e">
        <f t="shared" si="17"/>
        <v>#VALUE!</v>
      </c>
      <c r="D134" s="41" t="e">
        <f t="shared" si="22"/>
        <v>#VALUE!</v>
      </c>
      <c r="E134" s="40" t="e">
        <f t="shared" si="18"/>
        <v>#VALUE!</v>
      </c>
      <c r="F134" s="37" t="e">
        <f t="shared" si="19"/>
        <v>#VALUE!</v>
      </c>
      <c r="G134" s="38" t="e">
        <f t="shared" si="20"/>
        <v>#VALUE!</v>
      </c>
      <c r="H134" s="41" t="e">
        <f t="shared" si="23"/>
        <v>#VALUE!</v>
      </c>
      <c r="I134" s="40" t="e">
        <f t="shared" si="21"/>
        <v>#VALUE!</v>
      </c>
    </row>
    <row r="135" spans="2:9" s="26" customFormat="1" ht="11.25">
      <c r="B135" s="37" t="e">
        <f t="shared" si="16"/>
        <v>#VALUE!</v>
      </c>
      <c r="C135" s="38" t="e">
        <f t="shared" si="17"/>
        <v>#VALUE!</v>
      </c>
      <c r="D135" s="41" t="e">
        <f t="shared" si="22"/>
        <v>#VALUE!</v>
      </c>
      <c r="E135" s="40" t="e">
        <f t="shared" si="18"/>
        <v>#VALUE!</v>
      </c>
      <c r="F135" s="37" t="e">
        <f t="shared" si="19"/>
        <v>#VALUE!</v>
      </c>
      <c r="G135" s="38" t="e">
        <f t="shared" si="20"/>
        <v>#VALUE!</v>
      </c>
      <c r="H135" s="41" t="e">
        <f t="shared" si="23"/>
        <v>#VALUE!</v>
      </c>
      <c r="I135" s="40" t="e">
        <f t="shared" si="21"/>
        <v>#VALUE!</v>
      </c>
    </row>
    <row r="136" spans="2:9" s="26" customFormat="1" ht="11.25">
      <c r="B136" s="37" t="e">
        <f t="shared" si="16"/>
        <v>#VALUE!</v>
      </c>
      <c r="C136" s="38" t="e">
        <f t="shared" si="17"/>
        <v>#VALUE!</v>
      </c>
      <c r="D136" s="41" t="e">
        <f t="shared" si="22"/>
        <v>#VALUE!</v>
      </c>
      <c r="E136" s="40" t="e">
        <f t="shared" si="18"/>
        <v>#VALUE!</v>
      </c>
      <c r="F136" s="37" t="e">
        <f t="shared" si="19"/>
        <v>#VALUE!</v>
      </c>
      <c r="G136" s="38" t="e">
        <f t="shared" si="20"/>
        <v>#VALUE!</v>
      </c>
      <c r="H136" s="41" t="e">
        <f t="shared" si="23"/>
        <v>#VALUE!</v>
      </c>
      <c r="I136" s="40" t="e">
        <f t="shared" si="21"/>
        <v>#VALUE!</v>
      </c>
    </row>
    <row r="137" spans="2:9" s="26" customFormat="1" ht="11.25">
      <c r="B137" s="37" t="e">
        <f t="shared" si="16"/>
        <v>#VALUE!</v>
      </c>
      <c r="C137" s="38" t="e">
        <f t="shared" si="17"/>
        <v>#VALUE!</v>
      </c>
      <c r="D137" s="41" t="e">
        <f t="shared" si="22"/>
        <v>#VALUE!</v>
      </c>
      <c r="E137" s="40" t="e">
        <f t="shared" si="18"/>
        <v>#VALUE!</v>
      </c>
      <c r="F137" s="37" t="e">
        <f t="shared" si="19"/>
        <v>#VALUE!</v>
      </c>
      <c r="G137" s="38" t="e">
        <f t="shared" si="20"/>
        <v>#VALUE!</v>
      </c>
      <c r="H137" s="41" t="e">
        <f t="shared" si="23"/>
        <v>#VALUE!</v>
      </c>
      <c r="I137" s="40" t="e">
        <f t="shared" si="21"/>
        <v>#VALUE!</v>
      </c>
    </row>
    <row r="138" spans="2:9" s="26" customFormat="1" ht="11.25">
      <c r="B138" s="37" t="e">
        <f t="shared" si="16"/>
        <v>#VALUE!</v>
      </c>
      <c r="C138" s="38" t="e">
        <f t="shared" si="17"/>
        <v>#VALUE!</v>
      </c>
      <c r="D138" s="41" t="e">
        <f t="shared" si="22"/>
        <v>#VALUE!</v>
      </c>
      <c r="E138" s="40" t="e">
        <f t="shared" si="18"/>
        <v>#VALUE!</v>
      </c>
      <c r="F138" s="37" t="e">
        <f t="shared" si="19"/>
        <v>#VALUE!</v>
      </c>
      <c r="G138" s="38" t="e">
        <f t="shared" si="20"/>
        <v>#VALUE!</v>
      </c>
      <c r="H138" s="41" t="e">
        <f t="shared" si="23"/>
        <v>#VALUE!</v>
      </c>
      <c r="I138" s="40" t="e">
        <f t="shared" si="21"/>
        <v>#VALUE!</v>
      </c>
    </row>
    <row r="139" spans="2:9" s="26" customFormat="1" ht="11.25">
      <c r="B139" s="37" t="e">
        <f t="shared" si="16"/>
        <v>#VALUE!</v>
      </c>
      <c r="C139" s="38" t="e">
        <f t="shared" si="17"/>
        <v>#VALUE!</v>
      </c>
      <c r="D139" s="41" t="e">
        <f t="shared" si="22"/>
        <v>#VALUE!</v>
      </c>
      <c r="E139" s="40" t="e">
        <f t="shared" si="18"/>
        <v>#VALUE!</v>
      </c>
      <c r="F139" s="37" t="e">
        <f t="shared" si="19"/>
        <v>#VALUE!</v>
      </c>
      <c r="G139" s="38" t="e">
        <f t="shared" si="20"/>
        <v>#VALUE!</v>
      </c>
      <c r="H139" s="41" t="e">
        <f t="shared" si="23"/>
        <v>#VALUE!</v>
      </c>
      <c r="I139" s="40" t="e">
        <f t="shared" si="21"/>
        <v>#VALUE!</v>
      </c>
    </row>
    <row r="140" spans="2:9" s="26" customFormat="1" ht="11.25">
      <c r="B140" s="37" t="e">
        <f t="shared" si="16"/>
        <v>#VALUE!</v>
      </c>
      <c r="C140" s="38" t="e">
        <f t="shared" si="17"/>
        <v>#VALUE!</v>
      </c>
      <c r="D140" s="41" t="e">
        <f t="shared" si="22"/>
        <v>#VALUE!</v>
      </c>
      <c r="E140" s="40" t="e">
        <f t="shared" si="18"/>
        <v>#VALUE!</v>
      </c>
      <c r="F140" s="37" t="e">
        <f t="shared" si="19"/>
        <v>#VALUE!</v>
      </c>
      <c r="G140" s="38" t="e">
        <f t="shared" si="20"/>
        <v>#VALUE!</v>
      </c>
      <c r="H140" s="41" t="e">
        <f t="shared" si="23"/>
        <v>#VALUE!</v>
      </c>
      <c r="I140" s="40" t="e">
        <f t="shared" si="21"/>
        <v>#VALUE!</v>
      </c>
    </row>
    <row r="141" spans="2:9" s="26" customFormat="1" ht="11.25">
      <c r="B141" s="37" t="e">
        <f t="shared" si="16"/>
        <v>#VALUE!</v>
      </c>
      <c r="C141" s="38" t="e">
        <f t="shared" si="17"/>
        <v>#VALUE!</v>
      </c>
      <c r="D141" s="41" t="e">
        <f t="shared" si="22"/>
        <v>#VALUE!</v>
      </c>
      <c r="E141" s="40" t="e">
        <f t="shared" si="18"/>
        <v>#VALUE!</v>
      </c>
      <c r="F141" s="37" t="e">
        <f t="shared" si="19"/>
        <v>#VALUE!</v>
      </c>
      <c r="G141" s="38" t="e">
        <f t="shared" si="20"/>
        <v>#VALUE!</v>
      </c>
      <c r="H141" s="41" t="e">
        <f t="shared" si="23"/>
        <v>#VALUE!</v>
      </c>
      <c r="I141" s="40" t="e">
        <f t="shared" si="21"/>
        <v>#VALUE!</v>
      </c>
    </row>
    <row r="142" spans="2:9" s="26" customFormat="1" ht="11.25">
      <c r="B142" s="37" t="e">
        <f t="shared" si="16"/>
        <v>#VALUE!</v>
      </c>
      <c r="C142" s="38" t="e">
        <f t="shared" si="17"/>
        <v>#VALUE!</v>
      </c>
      <c r="D142" s="41" t="e">
        <f t="shared" si="22"/>
        <v>#VALUE!</v>
      </c>
      <c r="E142" s="40" t="e">
        <f t="shared" si="18"/>
        <v>#VALUE!</v>
      </c>
      <c r="F142" s="37" t="e">
        <f t="shared" si="19"/>
        <v>#VALUE!</v>
      </c>
      <c r="G142" s="38" t="e">
        <f t="shared" si="20"/>
        <v>#VALUE!</v>
      </c>
      <c r="H142" s="41" t="e">
        <f t="shared" si="23"/>
        <v>#VALUE!</v>
      </c>
      <c r="I142" s="40" t="e">
        <f t="shared" si="21"/>
        <v>#VALUE!</v>
      </c>
    </row>
    <row r="143" spans="1:12" ht="12.75">
      <c r="A143" s="26"/>
      <c r="B143" s="37" t="e">
        <f t="shared" si="16"/>
        <v>#VALUE!</v>
      </c>
      <c r="C143" s="38" t="e">
        <f t="shared" si="17"/>
        <v>#VALUE!</v>
      </c>
      <c r="D143" s="41" t="e">
        <f t="shared" si="22"/>
        <v>#VALUE!</v>
      </c>
      <c r="E143" s="40" t="e">
        <f t="shared" si="18"/>
        <v>#VALUE!</v>
      </c>
      <c r="F143" s="37" t="e">
        <f t="shared" si="19"/>
        <v>#VALUE!</v>
      </c>
      <c r="G143" s="38" t="e">
        <f t="shared" si="20"/>
        <v>#VALUE!</v>
      </c>
      <c r="H143" s="41" t="e">
        <f t="shared" si="23"/>
        <v>#VALUE!</v>
      </c>
      <c r="I143" s="40" t="e">
        <f t="shared" si="21"/>
        <v>#VALUE!</v>
      </c>
      <c r="J143" s="26"/>
      <c r="K143" s="26"/>
      <c r="L143" s="26"/>
    </row>
    <row r="144" spans="1:12" ht="12.75">
      <c r="A144" s="26"/>
      <c r="B144" s="37" t="e">
        <f t="shared" si="16"/>
        <v>#VALUE!</v>
      </c>
      <c r="C144" s="38" t="e">
        <f t="shared" si="17"/>
        <v>#VALUE!</v>
      </c>
      <c r="D144" s="41" t="e">
        <f t="shared" si="22"/>
        <v>#VALUE!</v>
      </c>
      <c r="E144" s="40" t="e">
        <f t="shared" si="18"/>
        <v>#VALUE!</v>
      </c>
      <c r="F144" s="37" t="e">
        <f t="shared" si="19"/>
        <v>#VALUE!</v>
      </c>
      <c r="G144" s="38" t="e">
        <f t="shared" si="20"/>
        <v>#VALUE!</v>
      </c>
      <c r="H144" s="41" t="e">
        <f t="shared" si="23"/>
        <v>#VALUE!</v>
      </c>
      <c r="I144" s="40" t="e">
        <f t="shared" si="21"/>
        <v>#VALUE!</v>
      </c>
      <c r="J144" s="26"/>
      <c r="K144" s="26"/>
      <c r="L144" s="26"/>
    </row>
    <row r="145" spans="1:12" ht="12.75">
      <c r="A145" s="26"/>
      <c r="B145" s="37" t="e">
        <f t="shared" si="16"/>
        <v>#VALUE!</v>
      </c>
      <c r="C145" s="43" t="e">
        <f t="shared" si="17"/>
        <v>#VALUE!</v>
      </c>
      <c r="D145" s="41" t="e">
        <f t="shared" si="22"/>
        <v>#VALUE!</v>
      </c>
      <c r="E145" s="40" t="e">
        <f t="shared" si="18"/>
        <v>#VALUE!</v>
      </c>
      <c r="F145" s="37" t="e">
        <f t="shared" si="19"/>
        <v>#VALUE!</v>
      </c>
      <c r="G145" s="38" t="e">
        <f t="shared" si="20"/>
        <v>#VALUE!</v>
      </c>
      <c r="H145" s="41" t="e">
        <f t="shared" si="23"/>
        <v>#VALUE!</v>
      </c>
      <c r="I145" s="40" t="e">
        <f t="shared" si="21"/>
        <v>#VALUE!</v>
      </c>
      <c r="J145" s="26"/>
      <c r="K145" s="26"/>
      <c r="L145" s="26"/>
    </row>
  </sheetData>
  <sheetProtection password="CC1D" sheet="1" objects="1" scenarios="1" selectLockedCells="1"/>
  <mergeCells count="2">
    <mergeCell ref="B47:E47"/>
    <mergeCell ref="F47:I47"/>
  </mergeCells>
  <conditionalFormatting sqref="B47:I145">
    <cfRule type="expression" priority="1" dxfId="0" stopIfTrue="1">
      <formula>ISERROR(B47)</formula>
    </cfRule>
  </conditionalFormatting>
  <conditionalFormatting sqref="F35">
    <cfRule type="expression" priority="2" dxfId="1" stopIfTrue="1">
      <formula>AND($D$35&lt;0)</formula>
    </cfRule>
    <cfRule type="expression" priority="3" dxfId="2" stopIfTrue="1">
      <formula>AND($D$35&gt;=0)</formula>
    </cfRule>
  </conditionalFormatting>
  <printOptions/>
  <pageMargins left="0.59" right="0.48" top="0.5" bottom="0.48" header="0.5" footer="0.5"/>
  <pageSetup horizontalDpi="300" verticalDpi="300" orientation="portrait" r:id="rId6"/>
  <rowBreaks count="1" manualBreakCount="1">
    <brk id="46" max="11" man="1"/>
  </rowBreaks>
  <drawing r:id="rId5"/>
  <legacyDrawing r:id="rId4"/>
  <oleObjects>
    <oleObject progId="Equation.DSMT4" shapeId="14182789" r:id="rId2"/>
    <oleObject progId="Visio.Drawing.6" shapeId="1049861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1.57421875" style="0" customWidth="1"/>
  </cols>
  <sheetData/>
  <sheetProtection password="CC1D" sheet="1" objects="1" scenarios="1" selectLockedCells="1"/>
  <printOptions/>
  <pageMargins left="0.75" right="0.75" top="1" bottom="1" header="0.5" footer="0.5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Simon R. Mouer</dc:creator>
  <cp:keywords/>
  <dc:description/>
  <cp:lastModifiedBy>Dr. Simon R. Mouer</cp:lastModifiedBy>
  <cp:lastPrinted>2008-07-30T16:43:49Z</cp:lastPrinted>
  <dcterms:created xsi:type="dcterms:W3CDTF">2008-07-13T20:33:03Z</dcterms:created>
  <dcterms:modified xsi:type="dcterms:W3CDTF">2008-08-02T18:37:56Z</dcterms:modified>
  <cp:category/>
  <cp:version/>
  <cp:contentType/>
  <cp:contentStatus/>
</cp:coreProperties>
</file>